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saveExternalLinkValues="0" autoCompressPictures="0"/>
  <mc:AlternateContent xmlns:mc="http://schemas.openxmlformats.org/markup-compatibility/2006">
    <mc:Choice Requires="x15">
      <x15ac:absPath xmlns:x15ac="http://schemas.microsoft.com/office/spreadsheetml/2010/11/ac" url="C:\Users\druppert\Desktop\"/>
    </mc:Choice>
  </mc:AlternateContent>
  <xr:revisionPtr revIDLastSave="0" documentId="13_ncr:1_{9595E4A1-EF02-41A0-8297-C6B56CBA27D6}" xr6:coauthVersionLast="45" xr6:coauthVersionMax="45" xr10:uidLastSave="{00000000-0000-0000-0000-000000000000}"/>
  <bookViews>
    <workbookView xWindow="-108" yWindow="-108" windowWidth="23256" windowHeight="12576" tabRatio="500" xr2:uid="{00000000-000D-0000-FFFF-FFFF00000000}"/>
  </bookViews>
  <sheets>
    <sheet name="Intro" sheetId="2" r:id="rId1"/>
    <sheet name="Input" sheetId="3" r:id="rId2"/>
    <sheet name="Output" sheetId="4" r:id="rId3"/>
    <sheet name="P matrix" sheetId="1" r:id="rId4"/>
  </sheets>
  <definedNames>
    <definedName name="_xlnm.Print_Area" localSheetId="3">'P matrix'!$H$1:$XFD$100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A13" i="1" l="1"/>
  <c r="D30" i="1"/>
  <c r="A11" i="1"/>
  <c r="F30" i="1"/>
  <c r="B24" i="1"/>
  <c r="A10" i="1"/>
  <c r="A9" i="1"/>
  <c r="B30" i="1"/>
  <c r="B29" i="1"/>
  <c r="C30" i="1"/>
  <c r="C29" i="1"/>
  <c r="F29" i="1"/>
  <c r="B28" i="1"/>
  <c r="C28" i="1"/>
  <c r="F28" i="1"/>
  <c r="B27" i="1"/>
  <c r="C27" i="1"/>
  <c r="F27" i="1"/>
  <c r="D26" i="1"/>
  <c r="A14" i="1"/>
  <c r="H31" i="1"/>
  <c r="A15" i="1"/>
  <c r="A22" i="1"/>
  <c r="A23" i="1"/>
  <c r="A24" i="1"/>
  <c r="A25" i="1"/>
  <c r="A26" i="1"/>
  <c r="A27" i="1"/>
  <c r="A28" i="1"/>
  <c r="A29" i="1"/>
  <c r="A30" i="1"/>
  <c r="I30" i="1"/>
  <c r="A31" i="1"/>
  <c r="I31" i="1"/>
  <c r="F31" i="1"/>
  <c r="B31" i="1"/>
  <c r="C31" i="1"/>
  <c r="D31" i="1"/>
  <c r="H32" i="1"/>
  <c r="A32" i="1"/>
  <c r="I32" i="1"/>
  <c r="F32" i="1"/>
  <c r="B32" i="1"/>
  <c r="C32" i="1"/>
  <c r="D32" i="1"/>
  <c r="H33" i="1"/>
  <c r="A33" i="1"/>
  <c r="I33" i="1"/>
  <c r="F33" i="1"/>
  <c r="B33" i="1"/>
  <c r="C33" i="1"/>
  <c r="D33" i="1"/>
  <c r="H34" i="1"/>
  <c r="A34" i="1"/>
  <c r="I34" i="1"/>
  <c r="F34" i="1"/>
  <c r="B34" i="1"/>
  <c r="C34" i="1"/>
  <c r="D34" i="1"/>
  <c r="H35" i="1"/>
  <c r="A35" i="1"/>
  <c r="I35" i="1"/>
  <c r="F35" i="1"/>
  <c r="B35" i="1"/>
  <c r="C35" i="1"/>
  <c r="D35" i="1"/>
  <c r="H36" i="1"/>
  <c r="A36" i="1"/>
  <c r="I36" i="1"/>
  <c r="F36" i="1"/>
  <c r="B36" i="1"/>
  <c r="C36" i="1"/>
  <c r="D36" i="1"/>
  <c r="H37" i="1"/>
  <c r="A37" i="1"/>
  <c r="I37" i="1"/>
  <c r="F37" i="1"/>
  <c r="B37" i="1"/>
  <c r="C37" i="1"/>
  <c r="D37" i="1"/>
  <c r="H38" i="1"/>
  <c r="A38" i="1"/>
  <c r="I38" i="1"/>
  <c r="F38" i="1"/>
  <c r="B38" i="1"/>
  <c r="C38" i="1"/>
  <c r="D38" i="1"/>
  <c r="H39" i="1"/>
  <c r="A39" i="1"/>
  <c r="I39" i="1"/>
  <c r="F39" i="1"/>
  <c r="B39" i="1"/>
  <c r="C39" i="1"/>
  <c r="D39" i="1"/>
  <c r="H40" i="1"/>
  <c r="A40" i="1"/>
  <c r="I40" i="1"/>
  <c r="F40" i="1"/>
  <c r="B40" i="1"/>
  <c r="C40" i="1"/>
  <c r="D40" i="1"/>
  <c r="H41" i="1"/>
  <c r="A41" i="1"/>
  <c r="I41" i="1"/>
  <c r="F41" i="1"/>
  <c r="B41" i="1"/>
  <c r="C41" i="1"/>
  <c r="D41" i="1"/>
  <c r="H42" i="1"/>
  <c r="A42" i="1"/>
  <c r="I42" i="1"/>
  <c r="F42" i="1"/>
  <c r="B42" i="1"/>
  <c r="C42" i="1"/>
  <c r="D42" i="1"/>
  <c r="H43" i="1"/>
  <c r="A43" i="1"/>
  <c r="I43" i="1"/>
  <c r="F43" i="1"/>
  <c r="B43" i="1"/>
  <c r="C43" i="1"/>
  <c r="D43" i="1"/>
  <c r="H44" i="1"/>
  <c r="A44" i="1"/>
  <c r="I44" i="1"/>
  <c r="F44" i="1"/>
  <c r="B44" i="1"/>
  <c r="C44" i="1"/>
  <c r="D44" i="1"/>
  <c r="H45" i="1"/>
  <c r="A45" i="1"/>
  <c r="I45" i="1"/>
  <c r="F45" i="1"/>
  <c r="B45" i="1"/>
  <c r="C45" i="1"/>
  <c r="D45" i="1"/>
  <c r="H46" i="1"/>
  <c r="A46" i="1"/>
  <c r="I46" i="1"/>
  <c r="F46" i="1"/>
  <c r="B46" i="1"/>
  <c r="C46" i="1"/>
  <c r="D46" i="1"/>
  <c r="H47" i="1"/>
  <c r="A47" i="1"/>
  <c r="I47" i="1"/>
  <c r="F47" i="1"/>
  <c r="B47" i="1"/>
  <c r="C47" i="1"/>
  <c r="D47" i="1"/>
  <c r="H48" i="1"/>
  <c r="A48" i="1"/>
  <c r="I48" i="1"/>
  <c r="F48" i="1"/>
  <c r="B48" i="1"/>
  <c r="C48" i="1"/>
  <c r="D48" i="1"/>
  <c r="H49" i="1"/>
  <c r="A49" i="1"/>
  <c r="I49" i="1"/>
  <c r="F49" i="1"/>
  <c r="B49" i="1"/>
  <c r="C49" i="1"/>
  <c r="D49" i="1"/>
  <c r="H50" i="1"/>
  <c r="A50" i="1"/>
  <c r="I50" i="1"/>
  <c r="F50" i="1"/>
  <c r="B50" i="1"/>
  <c r="C50" i="1"/>
  <c r="D50" i="1"/>
  <c r="H51" i="1"/>
  <c r="A51" i="1"/>
  <c r="I51" i="1"/>
  <c r="F51" i="1"/>
  <c r="B51" i="1"/>
  <c r="C51" i="1"/>
  <c r="D51" i="1"/>
  <c r="H52" i="1"/>
  <c r="A52" i="1"/>
  <c r="I52" i="1"/>
  <c r="F52" i="1"/>
  <c r="B52" i="1"/>
  <c r="C52" i="1"/>
  <c r="D52" i="1"/>
  <c r="H53" i="1"/>
  <c r="A53" i="1"/>
  <c r="I53" i="1"/>
  <c r="F53" i="1"/>
  <c r="B53" i="1"/>
  <c r="C53" i="1"/>
  <c r="D53" i="1"/>
  <c r="H54" i="1"/>
  <c r="A54" i="1"/>
  <c r="I54" i="1"/>
  <c r="F54" i="1"/>
  <c r="B54" i="1"/>
  <c r="C54" i="1"/>
  <c r="D54" i="1"/>
  <c r="H55" i="1"/>
  <c r="A55" i="1"/>
  <c r="I55" i="1"/>
  <c r="F55" i="1"/>
  <c r="B55" i="1"/>
  <c r="C55" i="1"/>
  <c r="D55" i="1"/>
  <c r="H56" i="1"/>
  <c r="A56" i="1"/>
  <c r="I56" i="1"/>
  <c r="F56" i="1"/>
  <c r="B56" i="1"/>
  <c r="C56" i="1"/>
  <c r="D56" i="1"/>
  <c r="H57" i="1"/>
  <c r="A57" i="1"/>
  <c r="I57" i="1"/>
  <c r="F57" i="1"/>
  <c r="B57" i="1"/>
  <c r="C57" i="1"/>
  <c r="D57" i="1"/>
  <c r="H58" i="1"/>
  <c r="A58" i="1"/>
  <c r="I58" i="1"/>
  <c r="F58" i="1"/>
  <c r="B58" i="1"/>
  <c r="C58" i="1"/>
  <c r="D58" i="1"/>
  <c r="H59" i="1"/>
  <c r="A59" i="1"/>
  <c r="I59" i="1"/>
  <c r="F59" i="1"/>
  <c r="B59" i="1"/>
  <c r="C59" i="1"/>
  <c r="D59" i="1"/>
  <c r="H60" i="1"/>
  <c r="A60" i="1"/>
  <c r="I60" i="1"/>
  <c r="F60" i="1"/>
  <c r="B60" i="1"/>
  <c r="C60" i="1"/>
  <c r="D60" i="1"/>
  <c r="H61" i="1"/>
  <c r="A61" i="1"/>
  <c r="I61" i="1"/>
  <c r="F61" i="1"/>
  <c r="B61" i="1"/>
  <c r="C61" i="1"/>
  <c r="D61" i="1"/>
  <c r="H62" i="1"/>
  <c r="A62" i="1"/>
  <c r="I62" i="1"/>
  <c r="F62" i="1"/>
  <c r="B62" i="1"/>
  <c r="C62" i="1"/>
  <c r="D62" i="1"/>
  <c r="H63" i="1"/>
  <c r="A63" i="1"/>
  <c r="I63" i="1"/>
  <c r="F63" i="1"/>
  <c r="B63" i="1"/>
  <c r="C63" i="1"/>
  <c r="D63" i="1"/>
  <c r="H64" i="1"/>
  <c r="A64" i="1"/>
  <c r="I64" i="1"/>
  <c r="F64" i="1"/>
  <c r="B64" i="1"/>
  <c r="C64" i="1"/>
  <c r="D64" i="1"/>
  <c r="H65" i="1"/>
  <c r="A65" i="1"/>
  <c r="I65" i="1"/>
  <c r="F65" i="1"/>
  <c r="B65" i="1"/>
  <c r="C65" i="1"/>
  <c r="D65" i="1"/>
  <c r="H66" i="1"/>
  <c r="A66" i="1"/>
  <c r="I66" i="1"/>
  <c r="F66" i="1"/>
  <c r="B66" i="1"/>
  <c r="C66" i="1"/>
  <c r="D66" i="1"/>
  <c r="H67" i="1"/>
  <c r="A67" i="1"/>
  <c r="I67" i="1"/>
  <c r="F67" i="1"/>
  <c r="B67" i="1"/>
  <c r="C67" i="1"/>
  <c r="D67" i="1"/>
  <c r="H68" i="1"/>
  <c r="A68" i="1"/>
  <c r="I68" i="1"/>
  <c r="F68" i="1"/>
  <c r="B68" i="1"/>
  <c r="C68" i="1"/>
  <c r="D68" i="1"/>
  <c r="H69" i="1"/>
  <c r="A69" i="1"/>
  <c r="I69" i="1"/>
  <c r="F69" i="1"/>
  <c r="B69" i="1"/>
  <c r="C69" i="1"/>
  <c r="D69" i="1"/>
  <c r="H70" i="1"/>
  <c r="A70" i="1"/>
  <c r="I70" i="1"/>
  <c r="F70" i="1"/>
  <c r="B7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H45" i="3"/>
  <c r="C70" i="1"/>
  <c r="D70" i="1"/>
  <c r="H46" i="3"/>
  <c r="B23" i="1"/>
  <c r="E28" i="1"/>
  <c r="E30" i="1"/>
  <c r="B26" i="1"/>
  <c r="C26" i="1"/>
  <c r="F26" i="1"/>
  <c r="D25" i="1"/>
  <c r="J9" i="4"/>
  <c r="D28" i="1"/>
  <c r="D20" i="1"/>
  <c r="G39" i="3"/>
  <c r="D12" i="3"/>
  <c r="D13" i="3"/>
  <c r="B22" i="1"/>
  <c r="B21" i="1"/>
  <c r="D29" i="1"/>
  <c r="B5" i="4"/>
  <c r="B6" i="4"/>
  <c r="B7" i="4"/>
  <c r="B25" i="1"/>
  <c r="C25" i="1"/>
  <c r="D14" i="3"/>
  <c r="H9" i="4"/>
  <c r="H8" i="4"/>
  <c r="H71" i="1"/>
  <c r="A71" i="1"/>
  <c r="I71" i="1"/>
  <c r="F71" i="1"/>
  <c r="B71" i="1"/>
  <c r="C71" i="1"/>
  <c r="D71" i="1"/>
  <c r="H72" i="1"/>
  <c r="A72" i="1"/>
  <c r="I72" i="1"/>
  <c r="F72" i="1"/>
  <c r="B72" i="1"/>
  <c r="C72" i="1"/>
  <c r="D72" i="1"/>
  <c r="H73" i="1"/>
  <c r="A73" i="1"/>
  <c r="I73" i="1"/>
  <c r="F73" i="1"/>
  <c r="B73" i="1"/>
  <c r="C73" i="1"/>
  <c r="D73" i="1"/>
  <c r="H74" i="1"/>
  <c r="A74" i="1"/>
  <c r="I74" i="1"/>
  <c r="F74" i="1"/>
  <c r="B74" i="1"/>
  <c r="C74" i="1"/>
  <c r="D74" i="1"/>
  <c r="H75" i="1"/>
  <c r="A75" i="1"/>
  <c r="I75" i="1"/>
  <c r="F75" i="1"/>
  <c r="B75" i="1"/>
  <c r="C75" i="1"/>
  <c r="D75" i="1"/>
  <c r="H76" i="1"/>
  <c r="A76" i="1"/>
  <c r="I76" i="1"/>
  <c r="F76" i="1"/>
  <c r="B76" i="1"/>
  <c r="C76" i="1"/>
  <c r="D76" i="1"/>
  <c r="H77" i="1"/>
  <c r="A77" i="1"/>
  <c r="I77" i="1"/>
  <c r="F77" i="1"/>
  <c r="B77" i="1"/>
  <c r="C77" i="1"/>
  <c r="D77" i="1"/>
  <c r="H78" i="1"/>
  <c r="A78" i="1"/>
  <c r="I78" i="1"/>
  <c r="F78" i="1"/>
  <c r="B78" i="1"/>
  <c r="C78" i="1"/>
  <c r="D78" i="1"/>
  <c r="H79" i="1"/>
  <c r="A79" i="1"/>
  <c r="I79" i="1"/>
  <c r="F79" i="1"/>
  <c r="B79" i="1"/>
  <c r="C79" i="1"/>
  <c r="D79" i="1"/>
  <c r="H80" i="1"/>
  <c r="A80" i="1"/>
  <c r="I80" i="1"/>
  <c r="F80" i="1"/>
  <c r="B80" i="1"/>
  <c r="C80" i="1"/>
  <c r="D80" i="1"/>
  <c r="H81" i="1"/>
  <c r="A81" i="1"/>
  <c r="I81" i="1"/>
  <c r="F81" i="1"/>
  <c r="B81" i="1"/>
  <c r="C81" i="1"/>
  <c r="D81" i="1"/>
  <c r="H82" i="1"/>
  <c r="A82" i="1"/>
  <c r="I82" i="1"/>
  <c r="F82" i="1"/>
  <c r="B82" i="1"/>
  <c r="C82" i="1"/>
  <c r="D82" i="1"/>
  <c r="H83" i="1"/>
  <c r="A83" i="1"/>
  <c r="I83" i="1"/>
  <c r="F83" i="1"/>
  <c r="B83" i="1"/>
  <c r="C83" i="1"/>
  <c r="D83" i="1"/>
  <c r="H84" i="1"/>
  <c r="A84" i="1"/>
  <c r="I84" i="1"/>
  <c r="F84" i="1"/>
  <c r="B84" i="1"/>
  <c r="C84" i="1"/>
  <c r="D84" i="1"/>
  <c r="H85" i="1"/>
  <c r="A85" i="1"/>
  <c r="I85" i="1"/>
  <c r="F85" i="1"/>
  <c r="B85" i="1"/>
  <c r="C85" i="1"/>
  <c r="D85" i="1"/>
  <c r="H86" i="1"/>
  <c r="A86" i="1"/>
  <c r="I86" i="1"/>
  <c r="F86" i="1"/>
  <c r="B86" i="1"/>
  <c r="C86" i="1"/>
  <c r="D86" i="1"/>
  <c r="H87" i="1"/>
  <c r="A87" i="1"/>
  <c r="I87" i="1"/>
  <c r="F87" i="1"/>
  <c r="B87" i="1"/>
  <c r="C87" i="1"/>
  <c r="D87" i="1"/>
  <c r="H88" i="1"/>
  <c r="A88" i="1"/>
  <c r="I88" i="1"/>
  <c r="F88" i="1"/>
  <c r="B88" i="1"/>
  <c r="C88" i="1"/>
  <c r="D88" i="1"/>
  <c r="H89" i="1"/>
  <c r="A89" i="1"/>
  <c r="I89" i="1"/>
  <c r="F89" i="1"/>
  <c r="B89" i="1"/>
  <c r="C89" i="1"/>
  <c r="D89" i="1"/>
  <c r="H90" i="1"/>
  <c r="A90" i="1"/>
  <c r="I90" i="1"/>
  <c r="F90" i="1"/>
  <c r="B90" i="1"/>
  <c r="C90" i="1"/>
  <c r="D90" i="1"/>
  <c r="H91" i="1"/>
  <c r="A91" i="1"/>
  <c r="I91" i="1"/>
  <c r="F91" i="1"/>
  <c r="B91" i="1"/>
  <c r="C91" i="1"/>
  <c r="D91" i="1"/>
  <c r="H92" i="1"/>
  <c r="A92" i="1"/>
  <c r="I92" i="1"/>
  <c r="F92" i="1"/>
  <c r="B92" i="1"/>
  <c r="C92" i="1"/>
  <c r="D92" i="1"/>
  <c r="H93" i="1"/>
  <c r="A93" i="1"/>
  <c r="I93" i="1"/>
  <c r="F93" i="1"/>
  <c r="B93" i="1"/>
  <c r="C93" i="1"/>
  <c r="D93" i="1"/>
  <c r="H94" i="1"/>
  <c r="A94" i="1"/>
  <c r="I94" i="1"/>
  <c r="F94" i="1"/>
  <c r="B94" i="1"/>
  <c r="C94" i="1"/>
  <c r="D94" i="1"/>
  <c r="H95" i="1"/>
  <c r="A95" i="1"/>
  <c r="I95" i="1"/>
  <c r="F95" i="1"/>
  <c r="B95" i="1"/>
  <c r="C95" i="1"/>
  <c r="D95" i="1"/>
  <c r="H96" i="1"/>
  <c r="A96" i="1"/>
  <c r="I96" i="1"/>
  <c r="F96" i="1"/>
  <c r="B96" i="1"/>
  <c r="C96" i="1"/>
  <c r="D96" i="1"/>
  <c r="H97" i="1"/>
  <c r="A97" i="1"/>
  <c r="I97" i="1"/>
  <c r="F97" i="1"/>
  <c r="B97" i="1"/>
  <c r="C97" i="1"/>
  <c r="D97" i="1"/>
  <c r="H98" i="1"/>
  <c r="A98" i="1"/>
  <c r="I98" i="1"/>
  <c r="F98" i="1"/>
  <c r="B98" i="1"/>
  <c r="C98" i="1"/>
  <c r="D98" i="1"/>
  <c r="H99" i="1"/>
  <c r="A99" i="1"/>
  <c r="I99" i="1"/>
  <c r="F99" i="1"/>
  <c r="B99" i="1"/>
  <c r="C99" i="1"/>
  <c r="D99" i="1"/>
  <c r="H100" i="1"/>
  <c r="A100" i="1"/>
  <c r="I100" i="1"/>
  <c r="F100" i="1"/>
  <c r="B100" i="1"/>
  <c r="C100" i="1"/>
  <c r="D100" i="1"/>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J84" i="4"/>
  <c r="E84" i="4"/>
  <c r="H84" i="4"/>
  <c r="I84" i="4"/>
  <c r="J83" i="4"/>
  <c r="E83" i="4"/>
  <c r="H83" i="4"/>
  <c r="I83" i="4"/>
  <c r="J82" i="4"/>
  <c r="E82" i="4"/>
  <c r="H82" i="4"/>
  <c r="I82" i="4"/>
  <c r="J81" i="4"/>
  <c r="E81" i="4"/>
  <c r="H81" i="4"/>
  <c r="I81" i="4"/>
  <c r="J80" i="4"/>
  <c r="E80" i="4"/>
  <c r="H80" i="4"/>
  <c r="I80" i="4"/>
  <c r="J79" i="4"/>
  <c r="E79" i="4"/>
  <c r="H79" i="4"/>
  <c r="I79" i="4"/>
  <c r="J78" i="4"/>
  <c r="E78" i="4"/>
  <c r="H78" i="4"/>
  <c r="I78" i="4"/>
  <c r="E77" i="4"/>
  <c r="H77" i="4"/>
  <c r="I77" i="4"/>
  <c r="E76" i="4"/>
  <c r="H76" i="4"/>
  <c r="I76" i="4"/>
  <c r="E75" i="4"/>
  <c r="H75" i="4"/>
  <c r="I75" i="4"/>
  <c r="E74" i="4"/>
  <c r="H74" i="4"/>
  <c r="I74" i="4"/>
  <c r="E73" i="4"/>
  <c r="H73" i="4"/>
  <c r="I73" i="4"/>
  <c r="E72" i="4"/>
  <c r="H72" i="4"/>
  <c r="I72" i="4"/>
  <c r="E71" i="4"/>
  <c r="H71" i="4"/>
  <c r="I71" i="4"/>
  <c r="E70" i="4"/>
  <c r="H70" i="4"/>
  <c r="I70" i="4"/>
  <c r="E69" i="4"/>
  <c r="H69" i="4"/>
  <c r="I69" i="4"/>
  <c r="E68" i="4"/>
  <c r="H68" i="4"/>
  <c r="I68" i="4"/>
  <c r="E67" i="4"/>
  <c r="H67" i="4"/>
  <c r="I67" i="4"/>
  <c r="E66" i="4"/>
  <c r="H66" i="4"/>
  <c r="I66" i="4"/>
  <c r="E65" i="4"/>
  <c r="H65" i="4"/>
  <c r="I65" i="4"/>
  <c r="E64" i="4"/>
  <c r="H64" i="4"/>
  <c r="I64" i="4"/>
  <c r="E63" i="4"/>
  <c r="H63" i="4"/>
  <c r="I63" i="4"/>
  <c r="E62" i="4"/>
  <c r="H62" i="4"/>
  <c r="I62" i="4"/>
  <c r="E61" i="4"/>
  <c r="H61" i="4"/>
  <c r="I61" i="4"/>
  <c r="E60" i="4"/>
  <c r="H60" i="4"/>
  <c r="I60" i="4"/>
  <c r="E59" i="4"/>
  <c r="H59" i="4"/>
  <c r="I59" i="4"/>
  <c r="E58" i="4"/>
  <c r="H58" i="4"/>
  <c r="I58" i="4"/>
  <c r="E57" i="4"/>
  <c r="H57" i="4"/>
  <c r="I57" i="4"/>
  <c r="E56" i="4"/>
  <c r="H56" i="4"/>
  <c r="I56" i="4"/>
  <c r="E55" i="4"/>
  <c r="H55" i="4"/>
  <c r="I55" i="4"/>
  <c r="E54" i="4"/>
  <c r="H54" i="4"/>
  <c r="I54" i="4"/>
  <c r="E53" i="4"/>
  <c r="H53" i="4"/>
  <c r="I53" i="4"/>
  <c r="E52" i="4"/>
  <c r="H52" i="4"/>
  <c r="I52" i="4"/>
  <c r="E51" i="4"/>
  <c r="H51" i="4"/>
  <c r="I51" i="4"/>
  <c r="E50" i="4"/>
  <c r="H50" i="4"/>
  <c r="I50" i="4"/>
  <c r="E49" i="4"/>
  <c r="H49" i="4"/>
  <c r="I49" i="4"/>
  <c r="E48" i="4"/>
  <c r="H48" i="4"/>
  <c r="I48" i="4"/>
  <c r="E47" i="4"/>
  <c r="H47" i="4"/>
  <c r="I47" i="4"/>
  <c r="E46" i="4"/>
  <c r="H46" i="4"/>
  <c r="I46" i="4"/>
  <c r="E45" i="4"/>
  <c r="H45" i="4"/>
  <c r="I45" i="4"/>
  <c r="E44" i="4"/>
  <c r="H44" i="4"/>
  <c r="I44" i="4"/>
  <c r="E43" i="4"/>
  <c r="H43" i="4"/>
  <c r="I43" i="4"/>
  <c r="E42" i="4"/>
  <c r="H42" i="4"/>
  <c r="I42" i="4"/>
  <c r="E41" i="4"/>
  <c r="H41" i="4"/>
  <c r="I41" i="4"/>
  <c r="E40" i="4"/>
  <c r="H40" i="4"/>
  <c r="I40" i="4"/>
  <c r="E39" i="4"/>
  <c r="H39" i="4"/>
  <c r="I39" i="4"/>
  <c r="E38" i="4"/>
  <c r="H38" i="4"/>
  <c r="I38" i="4"/>
  <c r="E37" i="4"/>
  <c r="H37" i="4"/>
  <c r="I37" i="4"/>
  <c r="E36" i="4"/>
  <c r="H36" i="4"/>
  <c r="I36" i="4"/>
  <c r="E35" i="4"/>
  <c r="H35" i="4"/>
  <c r="I35" i="4"/>
  <c r="E34" i="4"/>
  <c r="H34" i="4"/>
  <c r="I34" i="4"/>
  <c r="E33" i="4"/>
  <c r="H33" i="4"/>
  <c r="I33" i="4"/>
  <c r="E32" i="4"/>
  <c r="H32" i="4"/>
  <c r="I32" i="4"/>
  <c r="E31" i="4"/>
  <c r="H31" i="4"/>
  <c r="I31" i="4"/>
  <c r="E30" i="4"/>
  <c r="H30" i="4"/>
  <c r="I30" i="4"/>
  <c r="E29" i="4"/>
  <c r="H29" i="4"/>
  <c r="I29" i="4"/>
  <c r="E28" i="4"/>
  <c r="H28" i="4"/>
  <c r="I28" i="4"/>
  <c r="E27" i="4"/>
  <c r="H27" i="4"/>
  <c r="I27" i="4"/>
  <c r="E26" i="4"/>
  <c r="H26" i="4"/>
  <c r="I26" i="4"/>
  <c r="E25" i="4"/>
  <c r="H25" i="4"/>
  <c r="I25" i="4"/>
  <c r="E24" i="4"/>
  <c r="H24" i="4"/>
  <c r="I24" i="4"/>
  <c r="E23" i="4"/>
  <c r="H23" i="4"/>
  <c r="I23" i="4"/>
  <c r="E22" i="4"/>
  <c r="H22" i="4"/>
  <c r="I22" i="4"/>
  <c r="E21" i="4"/>
  <c r="H21" i="4"/>
  <c r="I21" i="4"/>
  <c r="E20" i="4"/>
  <c r="H20" i="4"/>
  <c r="I20" i="4"/>
  <c r="E19" i="4"/>
  <c r="H19" i="4"/>
  <c r="I19" i="4"/>
  <c r="E18" i="4"/>
  <c r="H18" i="4"/>
  <c r="I18" i="4"/>
  <c r="E17" i="4"/>
  <c r="H17" i="4"/>
  <c r="I17" i="4"/>
  <c r="E16" i="4"/>
  <c r="H16" i="4"/>
  <c r="I16" i="4"/>
  <c r="E15" i="4"/>
  <c r="H15" i="4"/>
  <c r="I15" i="4"/>
  <c r="E14" i="4"/>
  <c r="H14" i="4"/>
  <c r="I14" i="4"/>
  <c r="E13" i="4"/>
  <c r="H13" i="4"/>
  <c r="I13" i="4"/>
  <c r="E12" i="4"/>
  <c r="H12" i="4"/>
  <c r="I12" i="4"/>
  <c r="E11" i="4"/>
  <c r="H11" i="4"/>
  <c r="I11" i="4"/>
  <c r="E10" i="4"/>
  <c r="H10" i="4"/>
  <c r="I10" i="4"/>
  <c r="E9" i="4"/>
  <c r="I9" i="4"/>
  <c r="E8" i="4"/>
  <c r="I8" i="4"/>
  <c r="E7" i="4"/>
  <c r="E6" i="4"/>
  <c r="E5" i="4"/>
  <c r="H28" i="3"/>
  <c r="J65" i="4"/>
  <c r="J66" i="4"/>
  <c r="J67" i="4"/>
  <c r="J68" i="4"/>
  <c r="J69" i="4"/>
  <c r="J70" i="4"/>
  <c r="J71" i="4"/>
  <c r="J72" i="4"/>
  <c r="J73" i="4"/>
  <c r="J74" i="4"/>
  <c r="J75" i="4"/>
  <c r="J76" i="4"/>
  <c r="J77" i="4"/>
  <c r="J64" i="4"/>
  <c r="J63" i="4"/>
  <c r="J62" i="4"/>
  <c r="J61" i="4"/>
  <c r="J60" i="4"/>
  <c r="J59" i="4"/>
  <c r="J58" i="4"/>
  <c r="J57" i="4"/>
  <c r="J56" i="4"/>
  <c r="J55" i="4"/>
  <c r="J54" i="4"/>
  <c r="J53" i="4"/>
  <c r="J52" i="4"/>
  <c r="J51" i="4"/>
  <c r="J50" i="4"/>
  <c r="J49" i="4"/>
  <c r="J48" i="4"/>
  <c r="J47" i="4"/>
  <c r="J46" i="4"/>
  <c r="J45" i="4"/>
  <c r="J44" i="4"/>
  <c r="J43" i="4"/>
  <c r="J42" i="4"/>
  <c r="J41" i="4"/>
  <c r="J40" i="4"/>
  <c r="J39" i="4"/>
  <c r="J30" i="4"/>
  <c r="J31" i="4"/>
  <c r="J32" i="4"/>
  <c r="J33" i="4"/>
  <c r="J34" i="4"/>
  <c r="J35" i="4"/>
  <c r="J36" i="4"/>
  <c r="J37" i="4"/>
  <c r="J38" i="4"/>
  <c r="J28" i="4"/>
  <c r="J27" i="4"/>
  <c r="J26" i="4"/>
  <c r="J25" i="4"/>
  <c r="J24" i="4"/>
  <c r="J23" i="4"/>
  <c r="J22" i="4"/>
  <c r="J21" i="4"/>
  <c r="J20" i="4"/>
  <c r="J29" i="4"/>
  <c r="J15" i="4"/>
  <c r="J16" i="4"/>
  <c r="J17" i="4"/>
  <c r="J18" i="4"/>
  <c r="J19" i="4"/>
  <c r="J14" i="4"/>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alcChain>
</file>

<file path=xl/sharedStrings.xml><?xml version="1.0" encoding="utf-8"?>
<sst xmlns="http://schemas.openxmlformats.org/spreadsheetml/2006/main" count="202" uniqueCount="114">
  <si>
    <t>Baseline Assumptions</t>
    <phoneticPr fontId="4" type="noConversion"/>
  </si>
  <si>
    <t>Suggested range</t>
    <phoneticPr fontId="4" type="noConversion"/>
  </si>
  <si>
    <t>Inflation</t>
    <phoneticPr fontId="4" type="noConversion"/>
  </si>
  <si>
    <t xml:space="preserve">Real GDP </t>
    <phoneticPr fontId="4" type="noConversion"/>
  </si>
  <si>
    <t xml:space="preserve"> (CPI)</t>
    <phoneticPr fontId="4" type="noConversion"/>
  </si>
  <si>
    <t>(per capita)</t>
    <phoneticPr fontId="4" type="noConversion"/>
  </si>
  <si>
    <t>(calculates)</t>
    <phoneticPr fontId="4" type="noConversion"/>
  </si>
  <si>
    <t>Growth Factor</t>
    <phoneticPr fontId="4" type="noConversion"/>
  </si>
  <si>
    <t>Annual</t>
    <phoneticPr fontId="4" type="noConversion"/>
  </si>
  <si>
    <t xml:space="preserve">       PROJECTION MATRIX</t>
    <phoneticPr fontId="4" type="noConversion"/>
  </si>
  <si>
    <t>Long-Run Medical Cost Trends</t>
    <phoneticPr fontId="4" type="noConversion"/>
  </si>
  <si>
    <t>Share</t>
    <phoneticPr fontId="4" type="noConversion"/>
  </si>
  <si>
    <t>resistance</t>
    <phoneticPr fontId="4" type="noConversion"/>
  </si>
  <si>
    <t>adjusted</t>
    <phoneticPr fontId="4" type="noConversion"/>
  </si>
  <si>
    <t>excess</t>
    <phoneticPr fontId="4" type="noConversion"/>
  </si>
  <si>
    <t>(input)</t>
    <phoneticPr fontId="4" type="noConversion"/>
  </si>
  <si>
    <t>(cells)</t>
    <phoneticPr fontId="4" type="noConversion"/>
  </si>
  <si>
    <t>Year-Limit</t>
    <phoneticPr fontId="4" type="noConversion"/>
  </si>
  <si>
    <t>Inflation</t>
    <phoneticPr fontId="4" type="noConversion"/>
  </si>
  <si>
    <t>Real Income per capita</t>
    <phoneticPr fontId="4" type="noConversion"/>
  </si>
  <si>
    <t>year</t>
    <phoneticPr fontId="4" type="noConversion"/>
  </si>
  <si>
    <t>dummy</t>
    <phoneticPr fontId="4" type="noConversion"/>
  </si>
  <si>
    <t>model or</t>
    <phoneticPr fontId="4" type="noConversion"/>
  </si>
  <si>
    <t>user</t>
    <phoneticPr fontId="4" type="noConversion"/>
  </si>
  <si>
    <t>Long-run</t>
    <phoneticPr fontId="4" type="noConversion"/>
  </si>
  <si>
    <t>Short-term</t>
    <phoneticPr fontId="4" type="noConversion"/>
  </si>
  <si>
    <t>linear</t>
    <phoneticPr fontId="4" type="noConversion"/>
  </si>
  <si>
    <t>transition</t>
    <phoneticPr fontId="4" type="noConversion"/>
  </si>
  <si>
    <t>Year</t>
    <phoneticPr fontId="4" type="noConversion"/>
  </si>
  <si>
    <t>Assumptions</t>
    <phoneticPr fontId="4" type="noConversion"/>
  </si>
  <si>
    <t>prepared for the Society of Actuaries</t>
    <phoneticPr fontId="4" type="noConversion"/>
  </si>
  <si>
    <t>What the USER can do with this model</t>
    <phoneticPr fontId="4" type="noConversion"/>
  </si>
  <si>
    <t xml:space="preserve">4)  Examine the long-run cost impact of faster or slower technological advance. </t>
    <phoneticPr fontId="4" type="noConversion"/>
  </si>
  <si>
    <t xml:space="preserve">3)  Increase or decrease cost containment pressure parameters. </t>
    <phoneticPr fontId="4" type="noConversion"/>
  </si>
  <si>
    <t>5)  Perform basic "what if" analysis.</t>
    <phoneticPr fontId="4" type="noConversion"/>
  </si>
  <si>
    <t xml:space="preserve">To keep baseline default assumptions, leave numbers unchanged. </t>
    <phoneticPr fontId="4" type="noConversion"/>
  </si>
  <si>
    <t>To change to new user-desired values, place new values into the shaded cells with bold blue numbers.</t>
    <phoneticPr fontId="4" type="noConversion"/>
  </si>
  <si>
    <t>Year</t>
  </si>
  <si>
    <t>Baseline</t>
  </si>
  <si>
    <t xml:space="preserve">    "  "</t>
  </si>
  <si>
    <t>STEP 1 - INPUT SHORT TERM RATES</t>
  </si>
  <si>
    <t>Years</t>
  </si>
  <si>
    <t>(user input)</t>
  </si>
  <si>
    <t>User</t>
  </si>
  <si>
    <t>Input</t>
  </si>
  <si>
    <t>None</t>
  </si>
  <si>
    <t>Results</t>
  </si>
  <si>
    <t>Share</t>
    <phoneticPr fontId="4" type="noConversion"/>
  </si>
  <si>
    <t>STEP 2 - INPUT LONG RUN GROWTH FACTORS ASSUMPTIONS</t>
  </si>
  <si>
    <t>STEP 3 (optional) - INPUT DESIRED CAPACITY CONSTRAINTS ASSUMPTIONS</t>
  </si>
  <si>
    <t xml:space="preserve">Annual Percentage Growth Rate in medical costs </t>
  </si>
  <si>
    <t>Share</t>
  </si>
  <si>
    <t>per capita income</t>
  </si>
  <si>
    <t>excess medical cost growth</t>
  </si>
  <si>
    <t>baseline</t>
  </si>
  <si>
    <t>per capita</t>
  </si>
  <si>
    <t xml:space="preserve">   cells from input tab</t>
  </si>
  <si>
    <t>growth</t>
  </si>
  <si>
    <t>share</t>
  </si>
  <si>
    <t>(estimated)</t>
  </si>
  <si>
    <t>medical costs</t>
  </si>
  <si>
    <t>Short Term Rates</t>
  </si>
  <si>
    <t>Suggested range</t>
  </si>
  <si>
    <t>estimate</t>
  </si>
  <si>
    <t>compounded</t>
  </si>
  <si>
    <t>power</t>
  </si>
  <si>
    <t>parameter</t>
  </si>
  <si>
    <t xml:space="preserve">   GDP</t>
  </si>
  <si>
    <t>for projecting returns on invested reserves.</t>
  </si>
  <si>
    <t>Inflation and income assumptions should be consistent with assumptions used</t>
  </si>
  <si>
    <t>Excess*</t>
  </si>
  <si>
    <t>Medical Cost</t>
  </si>
  <si>
    <t>Growth</t>
  </si>
  <si>
    <t>Excess Medical Cost Growth</t>
  </si>
  <si>
    <t>NOTE: all changes are to be made on the "Input" tab, not on this tab</t>
  </si>
  <si>
    <t xml:space="preserve">Baseline is expected average national medical cost increase. </t>
  </si>
  <si>
    <t>Short term rate inputs do not change long-term forecasts.</t>
  </si>
  <si>
    <t>Note: Cell H28 is the annual % growth in medical costs generated by the model</t>
  </si>
  <si>
    <t>% growth</t>
  </si>
  <si>
    <t>and constitute a health share of GDP of</t>
  </si>
  <si>
    <t xml:space="preserve">medical costs are projected to have increased     </t>
  </si>
  <si>
    <t>Expected Health Share of GDP in year</t>
  </si>
  <si>
    <t xml:space="preserve"> Share of GDP above which cost growth is assumed to meet resistance</t>
  </si>
  <si>
    <t>Year after which medical costs are limited to rate of growth in GDP</t>
  </si>
  <si>
    <t xml:space="preserve">   Model </t>
  </si>
  <si>
    <t>Based on the input entries above after 50 years</t>
  </si>
  <si>
    <t>upcoming year</t>
  </si>
  <si>
    <t xml:space="preserve">Share-Resistance </t>
  </si>
  <si>
    <r>
      <t xml:space="preserve">What is </t>
    </r>
    <r>
      <rPr>
        <b/>
        <i/>
        <u/>
        <sz val="12"/>
        <color indexed="10"/>
        <rFont val="Times New Roman"/>
        <family val="1"/>
      </rPr>
      <t>not</t>
    </r>
    <r>
      <rPr>
        <b/>
        <i/>
        <sz val="12"/>
        <color indexed="10"/>
        <rFont val="Times New Roman"/>
        <family val="1"/>
      </rPr>
      <t xml:space="preserve"> </t>
    </r>
    <r>
      <rPr>
        <b/>
        <i/>
        <sz val="12"/>
        <rFont val="Times New Roman"/>
        <family val="1"/>
      </rPr>
      <t>in the model: data or estimates specific to your plan or group!</t>
    </r>
  </si>
  <si>
    <r>
      <rPr>
        <i/>
        <sz val="8"/>
        <color rgb="FF0000FF"/>
        <rFont val="Times New Roman"/>
        <family val="1"/>
      </rPr>
      <t>Technical Manual</t>
    </r>
    <r>
      <rPr>
        <sz val="8"/>
        <color rgb="FF0000FF"/>
        <rFont val="Times New Roman"/>
        <family val="1"/>
      </rPr>
      <t>, Sections II &amp; V</t>
    </r>
  </si>
  <si>
    <t>(1.5% - 4%)</t>
  </si>
  <si>
    <t>(see Technical Manual --Section II)</t>
  </si>
  <si>
    <t xml:space="preserve">*Users may input specific short term rates appropriate for each plan. </t>
  </si>
  <si>
    <t>(4 - 8*)</t>
  </si>
  <si>
    <t>(0.5% - 2.2%)</t>
  </si>
  <si>
    <t>(0% - 3.0%)</t>
  </si>
  <si>
    <t>(4 - 8)</t>
  </si>
  <si>
    <t>???</t>
  </si>
  <si>
    <r>
      <t xml:space="preserve">see </t>
    </r>
    <r>
      <rPr>
        <i/>
        <sz val="8"/>
        <color rgb="FF0000FF"/>
        <rFont val="Times New Roman"/>
        <family val="1"/>
      </rPr>
      <t>Update for 2021</t>
    </r>
    <r>
      <rPr>
        <sz val="8"/>
        <color rgb="FF0000FF"/>
        <rFont val="Times New Roman"/>
        <family val="1"/>
      </rPr>
      <t xml:space="preserve"> and</t>
    </r>
  </si>
  <si>
    <t>User Input for Years 2030+</t>
  </si>
  <si>
    <t>The model was created by Professor Thomas Getzen, getzen@temple.edu and last updated: Sept 2020</t>
  </si>
  <si>
    <r>
      <t xml:space="preserve">       The SOA Long Term Healthcare Cost Trends Model (next three spreadsheet tabs) is a tool for projection of expected growth rates in medical premiums and expenditures from 2025 to 2100; particularly in the estimation of reportable liabilities for retiree health benefits in accordance with FASB and GASB standards.  The model projects percentage growth rates and the health share of GDP  for the next 80 years using equations and assumptions developed by the author with the assistance of an SOA working group.  If desired, the user can change the model input cells to specify alternative assumptions regarding responsiveness to local conditions, external trends, income growth, and other factors to arrive at alternative projections.  </t>
    </r>
    <r>
      <rPr>
        <i/>
        <sz val="12"/>
        <rFont val="Times New Roman"/>
      </rPr>
      <t>The model adds transparency to the economic assumptions  behind the medical trend assumption. The user should ensure that the economic assumptions input are reasonable and consistent with those used for other long term economic assumptions such as inflation, wage growth and return on investments and in accord with ASOP 27</t>
    </r>
    <r>
      <rPr>
        <sz val="12"/>
        <rFont val="Times New Roman"/>
      </rPr>
      <t xml:space="preserve">.       </t>
    </r>
  </si>
  <si>
    <r>
      <t xml:space="preserve">           </t>
    </r>
    <r>
      <rPr>
        <b/>
        <i/>
        <u/>
        <sz val="12"/>
        <rFont val="Times New Roman"/>
      </rPr>
      <t>A Manual with User Guide &amp; Documentation</t>
    </r>
    <r>
      <rPr>
        <sz val="12"/>
        <rFont val="Times New Roman"/>
      </rPr>
      <t xml:space="preserve"> for this model available on SOA website.  It provides details of model construction, data sources and baseline values evaluated by an expert group of health actuaries, research review, assessment of accuracy and uncertainty, notes and references.  There is also a  brief</t>
    </r>
    <r>
      <rPr>
        <b/>
        <i/>
        <sz val="12"/>
        <rFont val="Times New Roman"/>
        <family val="1"/>
      </rPr>
      <t xml:space="preserve"> </t>
    </r>
    <r>
      <rPr>
        <b/>
        <i/>
        <u/>
        <sz val="12"/>
        <rFont val="Times New Roman"/>
      </rPr>
      <t>Medical Cost Trends Update for 2021</t>
    </r>
    <r>
      <rPr>
        <sz val="12"/>
        <rFont val="Times New Roman"/>
      </rPr>
      <t xml:space="preserve"> with notes on current estimates and ranges of model input parameters.</t>
    </r>
  </si>
  <si>
    <t>for years 2030+ if unrestricted. It will fall if  "share" or "year" limits are reached.</t>
  </si>
  <si>
    <t>1)  Use model "as is" to provide baseline estimate of future medical cost increases for 2025-2100.</t>
  </si>
  <si>
    <t>2)  Change % increases for years 2022 to 2025 to reflect special conditions or better information.</t>
  </si>
  <si>
    <t>value</t>
  </si>
  <si>
    <t>estimated</t>
  </si>
  <si>
    <r>
      <t xml:space="preserve">         </t>
    </r>
    <r>
      <rPr>
        <b/>
        <sz val="12"/>
        <rFont val="Times New Roman"/>
        <family val="1"/>
      </rPr>
      <t>Why have medical costs continued to rise?</t>
    </r>
    <r>
      <rPr>
        <sz val="12"/>
        <rFont val="Times New Roman"/>
      </rPr>
      <t xml:space="preserve"> Primarily because economic growth has given people more money to spend, and they (or their agents and legislators) have chosen to spend more of it on health care -- especially on the latest and most promsing technologies. Spending choices are mainly indirect and often far removed from individual consumers because they are made and implemented through employee benefit managers, federal state and local budget committees, and broad legislation that impacts spending.  Health spending increases cannot continue to outpace the growth in personal income incessantly. Consequently, there must be some ultimate limits placed on how much is spent on healthcare relative to wages. Budget constraints and cost controls are simulated in this model in two ways: by specifying a </t>
    </r>
    <r>
      <rPr>
        <b/>
        <sz val="12"/>
        <rFont val="Times New Roman"/>
        <family val="1"/>
      </rPr>
      <t>Share Restriction</t>
    </r>
    <r>
      <rPr>
        <sz val="12"/>
        <rFont val="Times New Roman"/>
      </rPr>
      <t>, a percentage of GDP spent on health above which the current trends will be reduced, and also by specifying a</t>
    </r>
    <r>
      <rPr>
        <b/>
        <sz val="12"/>
        <rFont val="Times New Roman"/>
        <family val="1"/>
      </rPr>
      <t xml:space="preserve"> Limit Year</t>
    </r>
    <r>
      <rPr>
        <sz val="12"/>
        <rFont val="Times New Roman"/>
      </rPr>
      <t xml:space="preserve"> after which the rate of growth in health care costs will be reduced to match the rate of growth in per capita income (as both CMS and CBO assume).       </t>
    </r>
  </si>
  <si>
    <r>
      <t>29 Sept 2020</t>
    </r>
    <r>
      <rPr>
        <sz val="10"/>
        <rFont val="Arial"/>
      </rPr>
      <t xml:space="preserve">  by</t>
    </r>
    <r>
      <rPr>
        <b/>
        <sz val="10"/>
        <rFont val="Arial"/>
      </rPr>
      <t xml:space="preserve"> Thomas E. Getzen</t>
    </r>
  </si>
  <si>
    <t>2030 share</t>
  </si>
  <si>
    <t>SOA Long Term Healthcare Cost Trends Model  v2021_b</t>
  </si>
  <si>
    <t>User Inputs with Baseline Values   SOA-Getzen Model v2021_b</t>
  </si>
  <si>
    <t>GETZEN_SOA Model v2021_b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</si>
</sst>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quot;$&quot;* #,##0.00_);_(&quot;$&quot;* \(#,##0.00\);_(&quot;$&quot;* &quot;-&quot;??_);_(@_)"/>
    <numFmt numFmtId="43" formatCode="_(* #,##0.00_);_(* \(#,##0.00\);_(* &quot;-&quot;??_);_(@_)"/>
    <numFmt numFmtId="164" formatCode="0.0%"/>
    <numFmt numFmtId="165" formatCode=".000"/>
    <numFmt numFmtId="166" formatCode="&quot;$&quot;#,##0"/>
    <numFmt numFmtId="167" formatCode=".0"/>
    <numFmt numFmtId="168" formatCode="_(&quot;$&quot;* #,##0_);_(&quot;$&quot;* \(#,##0\);_(&quot;$&quot;* &quot;-&quot;??_);_(@_)"/>
    <numFmt numFmtId="169" formatCode="0.0"/>
    <numFmt numFmtId="170" formatCode=".00"/>
    <numFmt numFmtId="171" formatCode="0_);\(0\)"/>
    <numFmt numFmtId="172" formatCode="&quot;$&quot;#,##0.0_);\(&quot;$&quot;#,##0.0\)"/>
    <numFmt numFmtId="173" formatCode="General_)"/>
    <numFmt numFmtId="174" formatCode="_(* #,##0.000_);_(* \(#,##0.000\);_(* &quot;-&quot;??_);_(@_)"/>
    <numFmt numFmtId="175" formatCode=".0000"/>
  </numFmts>
  <fonts count="113" x14ac:knownFonts="1">
    <font>
      <sz val="10"/>
      <name val="Arial"/>
    </font>
    <font>
      <b/>
      <sz val="10"/>
      <name val="Arial"/>
    </font>
    <font>
      <sz val="10"/>
      <name val="Arial"/>
    </font>
    <font>
      <sz val="10"/>
      <name val="Arial"/>
    </font>
    <font>
      <sz val="8"/>
      <name val="Arial"/>
    </font>
    <font>
      <sz val="10"/>
      <name val="Times New Roman"/>
    </font>
    <font>
      <sz val="10"/>
      <color indexed="55"/>
      <name val="Arial"/>
    </font>
    <font>
      <i/>
      <sz val="8"/>
      <color indexed="55"/>
      <name val="Arial"/>
    </font>
    <font>
      <b/>
      <sz val="12"/>
      <color indexed="16"/>
      <name val="Arial"/>
      <family val="2"/>
    </font>
    <font>
      <sz val="12"/>
      <name val="Times New Roman"/>
    </font>
    <font>
      <sz val="11"/>
      <color indexed="23"/>
      <name val="Arial"/>
    </font>
    <font>
      <u/>
      <sz val="12"/>
      <name val="Times New Roman"/>
      <family val="1"/>
    </font>
    <font>
      <sz val="11"/>
      <color indexed="12"/>
      <name val="Arial"/>
    </font>
    <font>
      <sz val="10"/>
      <color indexed="12"/>
      <name val="Arial"/>
    </font>
    <font>
      <b/>
      <i/>
      <sz val="12"/>
      <name val="Times New Roman"/>
      <family val="1"/>
    </font>
    <font>
      <sz val="14"/>
      <color indexed="16"/>
      <name val="Times New Roman"/>
    </font>
    <font>
      <b/>
      <sz val="12"/>
      <name val="Times New Roman"/>
      <family val="1"/>
    </font>
    <font>
      <b/>
      <sz val="10"/>
      <color indexed="12"/>
      <name val="Arial"/>
      <family val="2"/>
    </font>
    <font>
      <b/>
      <sz val="9"/>
      <color indexed="12"/>
      <name val="Arial"/>
      <family val="2"/>
    </font>
    <font>
      <u/>
      <sz val="10"/>
      <name val="Times New Roman"/>
    </font>
    <font>
      <b/>
      <sz val="10"/>
      <name val="Times New Roman"/>
      <family val="1"/>
    </font>
    <font>
      <b/>
      <sz val="8"/>
      <name val="Times New Roman"/>
      <family val="1"/>
    </font>
    <font>
      <sz val="9"/>
      <color indexed="23"/>
      <name val="Arial"/>
    </font>
    <font>
      <i/>
      <sz val="10"/>
      <color indexed="12"/>
      <name val="Times New Roman"/>
    </font>
    <font>
      <i/>
      <sz val="10"/>
      <name val="Times New Roman"/>
      <family val="1"/>
    </font>
    <font>
      <sz val="9"/>
      <name val="Times New Roman"/>
    </font>
    <font>
      <i/>
      <sz val="10"/>
      <color indexed="23"/>
      <name val="Arial Narrow"/>
    </font>
    <font>
      <sz val="10"/>
      <name val="Arial Narrow"/>
    </font>
    <font>
      <b/>
      <sz val="10"/>
      <color indexed="23"/>
      <name val="Arial"/>
      <family val="2"/>
    </font>
    <font>
      <b/>
      <i/>
      <sz val="10"/>
      <color indexed="12"/>
      <name val="Arial"/>
      <family val="2"/>
    </font>
    <font>
      <sz val="10"/>
      <color indexed="16"/>
      <name val="Times New Roman"/>
    </font>
    <font>
      <sz val="8"/>
      <name val="Times New Roman"/>
    </font>
    <font>
      <i/>
      <sz val="9"/>
      <name val="Times New Roman"/>
      <family val="1"/>
    </font>
    <font>
      <b/>
      <i/>
      <sz val="12"/>
      <color indexed="12"/>
      <name val="Times New Roman"/>
      <family val="1"/>
    </font>
    <font>
      <sz val="10"/>
      <color indexed="60"/>
      <name val="Arial Narrow"/>
    </font>
    <font>
      <sz val="10"/>
      <color indexed="60"/>
      <name val="Times New Roman"/>
    </font>
    <font>
      <sz val="10"/>
      <color indexed="12"/>
      <name val="Arial Narrow"/>
    </font>
    <font>
      <b/>
      <sz val="11"/>
      <color indexed="12"/>
      <name val="Arial"/>
    </font>
    <font>
      <sz val="9"/>
      <color indexed="23"/>
      <name val="Times New Roman"/>
    </font>
    <font>
      <i/>
      <sz val="12"/>
      <name val="Times New Roman"/>
    </font>
    <font>
      <b/>
      <sz val="11"/>
      <name val="Arial"/>
    </font>
    <font>
      <sz val="10"/>
      <color indexed="23"/>
      <name val="Arial"/>
    </font>
    <font>
      <b/>
      <sz val="16"/>
      <name val="Arial Narrow"/>
    </font>
    <font>
      <b/>
      <sz val="14"/>
      <name val="Arial"/>
    </font>
    <font>
      <i/>
      <sz val="9"/>
      <name val="Arial"/>
    </font>
    <font>
      <sz val="10"/>
      <name val="Arial"/>
    </font>
    <font>
      <b/>
      <i/>
      <u/>
      <sz val="12"/>
      <name val="Times New Roman"/>
    </font>
    <font>
      <b/>
      <sz val="12"/>
      <name val="Arial"/>
    </font>
    <font>
      <sz val="12"/>
      <name val="Arial"/>
    </font>
    <font>
      <sz val="10"/>
      <color indexed="23"/>
      <name val="Times New Roman"/>
    </font>
    <font>
      <b/>
      <i/>
      <sz val="12"/>
      <color indexed="12"/>
      <name val="Arial"/>
    </font>
    <font>
      <b/>
      <sz val="10"/>
      <color indexed="55"/>
      <name val="Times New Roman"/>
    </font>
    <font>
      <b/>
      <sz val="10"/>
      <color indexed="23"/>
      <name val="Times New Roman"/>
    </font>
    <font>
      <sz val="10"/>
      <color indexed="60"/>
      <name val="Arial"/>
    </font>
    <font>
      <i/>
      <sz val="10"/>
      <color indexed="60"/>
      <name val="Times New Roman"/>
    </font>
    <font>
      <sz val="10"/>
      <name val="Arial"/>
    </font>
    <font>
      <b/>
      <i/>
      <sz val="10"/>
      <color indexed="10"/>
      <name val="Arial"/>
    </font>
    <font>
      <sz val="10"/>
      <name val="Arial"/>
    </font>
    <font>
      <sz val="10"/>
      <name val="Arial"/>
    </font>
    <font>
      <b/>
      <sz val="9"/>
      <name val="Arial"/>
      <family val="2"/>
    </font>
    <font>
      <sz val="10"/>
      <name val="Arial"/>
    </font>
    <font>
      <b/>
      <i/>
      <sz val="10"/>
      <color indexed="46"/>
      <name val="Arial"/>
    </font>
    <font>
      <b/>
      <i/>
      <sz val="9"/>
      <color indexed="46"/>
      <name val="Arial"/>
    </font>
    <font>
      <i/>
      <sz val="8"/>
      <name val="Arial"/>
    </font>
    <font>
      <sz val="10"/>
      <name val="Arial"/>
    </font>
    <font>
      <sz val="6"/>
      <name val="Arial"/>
    </font>
    <font>
      <sz val="10"/>
      <color indexed="46"/>
      <name val="Arial"/>
    </font>
    <font>
      <sz val="10"/>
      <color indexed="46"/>
      <name val="Times New Roman"/>
    </font>
    <font>
      <b/>
      <sz val="12"/>
      <color indexed="12"/>
      <name val="Arial"/>
    </font>
    <font>
      <b/>
      <sz val="12"/>
      <color indexed="12"/>
      <name val="Times New Roman"/>
    </font>
    <font>
      <sz val="12"/>
      <color indexed="60"/>
      <name val="Arial"/>
    </font>
    <font>
      <b/>
      <sz val="9"/>
      <color indexed="23"/>
      <name val="Times New Roman"/>
    </font>
    <font>
      <u/>
      <sz val="10"/>
      <color theme="10"/>
      <name val="Arial"/>
    </font>
    <font>
      <u/>
      <sz val="10"/>
      <color theme="11"/>
      <name val="Arial"/>
    </font>
    <font>
      <sz val="11"/>
      <name val="Arial Narrow"/>
    </font>
    <font>
      <sz val="11"/>
      <color indexed="23"/>
      <name val="Arial Narrow"/>
    </font>
    <font>
      <b/>
      <u/>
      <sz val="12"/>
      <name val="Arial"/>
    </font>
    <font>
      <sz val="9"/>
      <name val="Arial"/>
    </font>
    <font>
      <b/>
      <i/>
      <sz val="9"/>
      <color indexed="12"/>
      <name val="Arial"/>
    </font>
    <font>
      <sz val="8"/>
      <name val="Arial Narrow"/>
    </font>
    <font>
      <u/>
      <sz val="8"/>
      <name val="Arial Narrow"/>
    </font>
    <font>
      <sz val="9"/>
      <color rgb="FF008000"/>
      <name val="Times New Roman"/>
    </font>
    <font>
      <sz val="10"/>
      <color rgb="FFFF6600"/>
      <name val="Arial Narrow"/>
    </font>
    <font>
      <i/>
      <u/>
      <sz val="10"/>
      <color rgb="FFFF6600"/>
      <name val="Arial Narrow"/>
    </font>
    <font>
      <i/>
      <sz val="10"/>
      <color indexed="23"/>
      <name val="Arial"/>
    </font>
    <font>
      <u/>
      <sz val="10"/>
      <color indexed="23"/>
      <name val="Times New Roman"/>
    </font>
    <font>
      <u/>
      <sz val="10"/>
      <color indexed="23"/>
      <name val="Arial Narrow"/>
    </font>
    <font>
      <b/>
      <u/>
      <sz val="9"/>
      <name val="Arial"/>
    </font>
    <font>
      <i/>
      <sz val="10"/>
      <color rgb="FFFF6600"/>
      <name val="Times New Roman"/>
    </font>
    <font>
      <b/>
      <u/>
      <sz val="10"/>
      <name val="Times New Roman"/>
    </font>
    <font>
      <i/>
      <sz val="10"/>
      <color indexed="23"/>
      <name val="Times New Roman"/>
    </font>
    <font>
      <i/>
      <sz val="10"/>
      <color rgb="FF0000FF"/>
      <name val="Times New Roman"/>
    </font>
    <font>
      <b/>
      <i/>
      <sz val="14"/>
      <color indexed="23"/>
      <name val="Arial"/>
    </font>
    <font>
      <b/>
      <i/>
      <sz val="14"/>
      <color indexed="60"/>
      <name val="Arial"/>
    </font>
    <font>
      <sz val="11"/>
      <name val="Arial"/>
    </font>
    <font>
      <b/>
      <i/>
      <sz val="8"/>
      <color indexed="46"/>
      <name val="Arial"/>
    </font>
    <font>
      <sz val="10"/>
      <color rgb="FFFF0000"/>
      <name val="Arial"/>
      <family val="2"/>
    </font>
    <font>
      <b/>
      <sz val="10"/>
      <color theme="7"/>
      <name val="Times New Roman"/>
    </font>
    <font>
      <i/>
      <sz val="9"/>
      <color rgb="FF0000FF"/>
      <name val="Arial Narrow"/>
    </font>
    <font>
      <sz val="11"/>
      <name val="Times New Roman"/>
    </font>
    <font>
      <i/>
      <sz val="8"/>
      <color theme="9"/>
      <name val="Arial"/>
    </font>
    <font>
      <b/>
      <sz val="9"/>
      <color rgb="FF0000FF"/>
      <name val="Arial"/>
    </font>
    <font>
      <b/>
      <sz val="10"/>
      <color indexed="12"/>
      <name val="Times New Roman"/>
    </font>
    <font>
      <sz val="10"/>
      <color indexed="12"/>
      <name val="Times New Roman"/>
    </font>
    <font>
      <b/>
      <i/>
      <u/>
      <sz val="12"/>
      <color indexed="10"/>
      <name val="Times New Roman"/>
      <family val="1"/>
    </font>
    <font>
      <b/>
      <i/>
      <sz val="12"/>
      <color indexed="10"/>
      <name val="Times New Roman"/>
      <family val="1"/>
    </font>
    <font>
      <sz val="8"/>
      <color rgb="FF0000FF"/>
      <name val="Times New Roman"/>
      <family val="1"/>
    </font>
    <font>
      <i/>
      <sz val="8"/>
      <color rgb="FF0000FF"/>
      <name val="Times New Roman"/>
      <family val="1"/>
    </font>
    <font>
      <i/>
      <sz val="8"/>
      <name val="Arial Narrow"/>
    </font>
    <font>
      <i/>
      <sz val="8"/>
      <color rgb="FFFF6600"/>
      <name val="Times New Roman"/>
    </font>
    <font>
      <i/>
      <sz val="8"/>
      <color rgb="FF0000FF"/>
      <name val="Arial Narrow"/>
    </font>
    <font>
      <b/>
      <u/>
      <sz val="14"/>
      <name val="Arial"/>
    </font>
    <font>
      <b/>
      <i/>
      <u/>
      <sz val="11"/>
      <name val="Arial"/>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9"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bottom/>
      <diagonal/>
    </border>
    <border>
      <left/>
      <right/>
      <top/>
      <bottom style="thin">
        <color auto="1"/>
      </bottom>
      <diagonal/>
    </border>
    <border>
      <left/>
      <right/>
      <top/>
      <bottom style="double">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double">
        <color auto="1"/>
      </top>
      <bottom style="thin">
        <color auto="1"/>
      </bottom>
      <diagonal/>
    </border>
    <border>
      <left/>
      <right style="thin">
        <color auto="1"/>
      </right>
      <top style="double">
        <color auto="1"/>
      </top>
      <bottom style="thin">
        <color auto="1"/>
      </bottom>
      <diagonal/>
    </border>
  </borders>
  <cellStyleXfs count="466">
    <xf numFmtId="0" fontId="0" fillId="0" borderId="0"/>
    <xf numFmtId="44" fontId="3" fillId="0" borderId="0" applyFont="0" applyFill="0" applyBorder="0" applyAlignment="0" applyProtection="0"/>
    <xf numFmtId="9" fontId="3" fillId="0" borderId="0" applyFon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43" fontId="2" fillId="0" borderId="0" applyFon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172" fontId="5" fillId="0" borderId="0">
      <alignment horizontal="left" indent="1"/>
    </xf>
    <xf numFmtId="173" fontId="2" fillId="0" borderId="0" applyNumberFormat="0" applyFont="0" applyBorder="0">
      <alignment horizontal="center"/>
    </xf>
    <xf numFmtId="173" fontId="2" fillId="0" borderId="0">
      <alignment horizontal="left" indent="1"/>
    </xf>
    <xf numFmtId="173" fontId="2" fillId="0" borderId="0">
      <alignment horizontal="left" indent="2"/>
    </xf>
    <xf numFmtId="0" fontId="2" fillId="0" borderId="0"/>
    <xf numFmtId="173" fontId="2" fillId="0" borderId="11" applyNumberFormat="0" applyFont="0" applyBorder="0">
      <alignment horizontal="right"/>
    </xf>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2" fillId="0" borderId="0" applyNumberFormat="0" applyFill="0" applyBorder="0" applyAlignment="0" applyProtection="0"/>
    <xf numFmtId="0" fontId="73" fillId="0" borderId="0" applyNumberFormat="0" applyFill="0" applyBorder="0" applyAlignment="0" applyProtection="0"/>
  </cellStyleXfs>
  <cellXfs count="323">
    <xf numFmtId="0" fontId="0" fillId="0" borderId="0" xfId="0"/>
    <xf numFmtId="0" fontId="0" fillId="0" borderId="0" xfId="0" applyAlignment="1">
      <alignment horizontal="center"/>
    </xf>
    <xf numFmtId="164" fontId="7" fillId="2" borderId="0" xfId="0" applyNumberFormat="1" applyFont="1" applyFill="1" applyAlignment="1">
      <alignment vertical="center"/>
    </xf>
    <xf numFmtId="0" fontId="0" fillId="0" borderId="0" xfId="0" applyAlignment="1">
      <alignment horizontal="centerContinuous"/>
    </xf>
    <xf numFmtId="0" fontId="11" fillId="0" borderId="0" xfId="0" applyFont="1" applyAlignment="1">
      <alignment horizontal="right"/>
    </xf>
    <xf numFmtId="0" fontId="9" fillId="0" borderId="0" xfId="0" applyFont="1"/>
    <xf numFmtId="0" fontId="14" fillId="0" borderId="0" xfId="0" applyFont="1"/>
    <xf numFmtId="164" fontId="15" fillId="0" borderId="0" xfId="2" applyNumberFormat="1" applyFont="1" applyAlignment="1" applyProtection="1">
      <alignment vertical="center"/>
    </xf>
    <xf numFmtId="0" fontId="10" fillId="0" borderId="0" xfId="0" applyFont="1"/>
    <xf numFmtId="0" fontId="9" fillId="0" borderId="0" xfId="0" applyFont="1" applyAlignment="1">
      <alignment horizontal="left" wrapText="1"/>
    </xf>
    <xf numFmtId="168" fontId="18" fillId="0" borderId="0" xfId="1" applyNumberFormat="1" applyFont="1"/>
    <xf numFmtId="168" fontId="18" fillId="0" borderId="4" xfId="1" applyNumberFormat="1" applyFont="1" applyBorder="1"/>
    <xf numFmtId="0" fontId="0" fillId="0" borderId="5" xfId="0" applyBorder="1"/>
    <xf numFmtId="168" fontId="18" fillId="0" borderId="5" xfId="1" applyNumberFormat="1" applyFont="1" applyBorder="1"/>
    <xf numFmtId="0" fontId="19" fillId="0" borderId="5" xfId="0" applyFont="1" applyFill="1" applyBorder="1"/>
    <xf numFmtId="0" fontId="20" fillId="0" borderId="5" xfId="0" applyFont="1" applyBorder="1" applyAlignment="1">
      <alignment horizontal="center"/>
    </xf>
    <xf numFmtId="0" fontId="0" fillId="0" borderId="6" xfId="0" applyBorder="1"/>
    <xf numFmtId="168" fontId="18" fillId="0" borderId="2" xfId="1" applyNumberFormat="1" applyFont="1" applyBorder="1"/>
    <xf numFmtId="0" fontId="0" fillId="0" borderId="3" xfId="0" applyBorder="1"/>
    <xf numFmtId="0" fontId="0" fillId="0" borderId="2" xfId="0" applyBorder="1"/>
    <xf numFmtId="0" fontId="23" fillId="0" borderId="0" xfId="0" applyFont="1" applyBorder="1"/>
    <xf numFmtId="0" fontId="0" fillId="0" borderId="0" xfId="0" applyBorder="1"/>
    <xf numFmtId="0" fontId="23" fillId="0" borderId="0" xfId="0" applyFont="1"/>
    <xf numFmtId="0" fontId="24" fillId="0" borderId="0" xfId="0" applyFont="1" applyBorder="1"/>
    <xf numFmtId="0" fontId="0" fillId="0" borderId="7" xfId="0" applyBorder="1"/>
    <xf numFmtId="0" fontId="0" fillId="0" borderId="8" xfId="0" applyBorder="1"/>
    <xf numFmtId="0" fontId="3" fillId="0" borderId="0" xfId="0" applyFont="1" applyBorder="1"/>
    <xf numFmtId="0" fontId="25" fillId="0" borderId="0" xfId="0" applyFont="1" applyBorder="1"/>
    <xf numFmtId="0" fontId="26" fillId="0" borderId="0" xfId="0" quotePrefix="1" applyFont="1" applyBorder="1" applyAlignment="1">
      <alignment horizontal="center"/>
    </xf>
    <xf numFmtId="164" fontId="28" fillId="0" borderId="0" xfId="2" applyNumberFormat="1" applyFont="1" applyBorder="1" applyAlignment="1">
      <alignment horizontal="center" vertical="center"/>
    </xf>
    <xf numFmtId="0" fontId="0" fillId="0" borderId="0" xfId="0" applyBorder="1" applyAlignment="1">
      <alignment vertical="center"/>
    </xf>
    <xf numFmtId="0" fontId="29" fillId="0" borderId="3" xfId="0" applyFont="1" applyBorder="1"/>
    <xf numFmtId="0" fontId="26" fillId="0" borderId="0" xfId="0" quotePrefix="1" applyFont="1" applyBorder="1" applyAlignment="1">
      <alignment horizontal="center" vertical="center"/>
    </xf>
    <xf numFmtId="0" fontId="0" fillId="0" borderId="0" xfId="0" applyBorder="1" applyAlignment="1">
      <alignment horizontal="right"/>
    </xf>
    <xf numFmtId="164" fontId="30" fillId="0" borderId="3" xfId="2" applyNumberFormat="1" applyFont="1" applyFill="1" applyBorder="1" applyAlignment="1">
      <alignment horizontal="left" indent="1"/>
    </xf>
    <xf numFmtId="0" fontId="26" fillId="0" borderId="0" xfId="0" quotePrefix="1" applyFont="1" applyBorder="1"/>
    <xf numFmtId="0" fontId="27" fillId="0" borderId="0" xfId="0" applyFont="1" applyBorder="1"/>
    <xf numFmtId="0" fontId="0" fillId="0" borderId="0" xfId="0" applyBorder="1" applyAlignment="1"/>
    <xf numFmtId="0" fontId="29" fillId="0" borderId="6" xfId="0" applyFont="1" applyBorder="1"/>
    <xf numFmtId="0" fontId="0" fillId="0" borderId="0" xfId="0" applyBorder="1" applyAlignment="1">
      <alignment horizontal="center"/>
    </xf>
    <xf numFmtId="0" fontId="0" fillId="0" borderId="3" xfId="0" applyBorder="1" applyAlignment="1">
      <alignment horizontal="center"/>
    </xf>
    <xf numFmtId="0" fontId="19" fillId="0" borderId="2" xfId="0" applyFont="1" applyBorder="1"/>
    <xf numFmtId="0" fontId="5" fillId="0" borderId="0" xfId="0" applyFont="1" applyBorder="1"/>
    <xf numFmtId="168" fontId="31" fillId="0" borderId="2" xfId="1" applyNumberFormat="1" applyFont="1" applyBorder="1"/>
    <xf numFmtId="9" fontId="0" fillId="0" borderId="0" xfId="0" applyNumberFormat="1" applyBorder="1"/>
    <xf numFmtId="0" fontId="29" fillId="0" borderId="0" xfId="0" applyFont="1" applyBorder="1"/>
    <xf numFmtId="0" fontId="33" fillId="0" borderId="2" xfId="0" applyFont="1" applyBorder="1"/>
    <xf numFmtId="168" fontId="34" fillId="0" borderId="0" xfId="1" applyNumberFormat="1" applyFont="1" applyBorder="1"/>
    <xf numFmtId="168" fontId="36" fillId="0" borderId="0" xfId="1" applyNumberFormat="1" applyFont="1" applyBorder="1"/>
    <xf numFmtId="0" fontId="29" fillId="0" borderId="9" xfId="0" applyFont="1" applyBorder="1" applyAlignment="1">
      <alignment horizontal="center"/>
    </xf>
    <xf numFmtId="168" fontId="18" fillId="0" borderId="4" xfId="1" applyNumberFormat="1" applyFont="1" applyBorder="1" applyAlignment="1">
      <alignment vertical="center"/>
    </xf>
    <xf numFmtId="0" fontId="9" fillId="0" borderId="0" xfId="0" applyFont="1" applyAlignment="1">
      <alignment horizontal="left"/>
    </xf>
    <xf numFmtId="0" fontId="32" fillId="0" borderId="0" xfId="0" applyFont="1" applyBorder="1" applyAlignment="1">
      <alignment vertical="center"/>
    </xf>
    <xf numFmtId="165" fontId="10" fillId="0" borderId="3" xfId="2" applyNumberFormat="1" applyFont="1" applyBorder="1" applyAlignment="1">
      <alignment horizontal="center"/>
    </xf>
    <xf numFmtId="0" fontId="39" fillId="0" borderId="0" xfId="0" applyFont="1"/>
    <xf numFmtId="0" fontId="16" fillId="0" borderId="0" xfId="0" applyFont="1"/>
    <xf numFmtId="0" fontId="27" fillId="0" borderId="0" xfId="0" applyFont="1"/>
    <xf numFmtId="164" fontId="15" fillId="0" borderId="0" xfId="2" applyNumberFormat="1" applyFont="1" applyAlignment="1" applyProtection="1">
      <alignment horizontal="center" vertical="center"/>
    </xf>
    <xf numFmtId="0" fontId="12" fillId="0" borderId="0" xfId="0" applyFont="1" applyBorder="1"/>
    <xf numFmtId="0" fontId="13" fillId="0" borderId="0" xfId="0" applyFont="1" applyBorder="1"/>
    <xf numFmtId="0" fontId="44" fillId="0" borderId="0" xfId="0" applyFont="1"/>
    <xf numFmtId="0" fontId="11" fillId="0" borderId="0" xfId="0" applyFont="1" applyAlignment="1">
      <alignment horizontal="left"/>
    </xf>
    <xf numFmtId="0" fontId="24" fillId="0" borderId="0" xfId="0" applyFont="1" applyFill="1" applyBorder="1" applyAlignment="1">
      <alignment horizontal="center" vertical="center"/>
    </xf>
    <xf numFmtId="168" fontId="17" fillId="0" borderId="0" xfId="1" applyNumberFormat="1" applyFont="1" applyFill="1" applyBorder="1" applyAlignment="1">
      <alignment horizontal="centerContinuous" vertical="center"/>
    </xf>
    <xf numFmtId="168" fontId="5" fillId="0" borderId="0" xfId="1" applyNumberFormat="1" applyFont="1" applyFill="1" applyBorder="1" applyAlignment="1">
      <alignment horizontal="left" vertical="center"/>
    </xf>
    <xf numFmtId="0" fontId="20" fillId="0" borderId="0" xfId="0" applyFont="1" applyBorder="1" applyAlignment="1">
      <alignment horizontal="left"/>
    </xf>
    <xf numFmtId="168" fontId="35" fillId="0" borderId="0" xfId="1" applyNumberFormat="1" applyFont="1" applyBorder="1"/>
    <xf numFmtId="168" fontId="5" fillId="0" borderId="2" xfId="1" applyNumberFormat="1" applyFont="1" applyBorder="1" applyAlignment="1">
      <alignment horizontal="left" vertical="center"/>
    </xf>
    <xf numFmtId="168" fontId="5" fillId="0" borderId="2" xfId="1" applyNumberFormat="1" applyFont="1" applyBorder="1" applyAlignment="1">
      <alignment vertical="center"/>
    </xf>
    <xf numFmtId="0" fontId="39" fillId="0" borderId="0" xfId="0" applyFont="1" applyAlignment="1">
      <alignment horizontal="left" wrapText="1"/>
    </xf>
    <xf numFmtId="0" fontId="46" fillId="0" borderId="0" xfId="0" applyFont="1" applyAlignment="1">
      <alignment horizontal="left" wrapText="1"/>
    </xf>
    <xf numFmtId="0" fontId="5" fillId="0" borderId="0" xfId="0" applyFont="1" applyAlignment="1">
      <alignment horizontal="center" wrapText="1"/>
    </xf>
    <xf numFmtId="0" fontId="25" fillId="0" borderId="2" xfId="0" applyFont="1" applyBorder="1"/>
    <xf numFmtId="0" fontId="5" fillId="0" borderId="0" xfId="0" applyFont="1" applyBorder="1" applyAlignment="1">
      <alignment horizontal="center"/>
    </xf>
    <xf numFmtId="0" fontId="49" fillId="0" borderId="3" xfId="0" applyFont="1" applyBorder="1" applyAlignment="1">
      <alignment horizontal="center"/>
    </xf>
    <xf numFmtId="168" fontId="5" fillId="0" borderId="2" xfId="1" applyNumberFormat="1" applyFont="1" applyBorder="1" applyAlignment="1">
      <alignment horizontal="right" vertical="center"/>
    </xf>
    <xf numFmtId="168" fontId="54" fillId="0" borderId="0" xfId="1" applyNumberFormat="1" applyFont="1" applyBorder="1" applyAlignment="1">
      <alignment horizontal="center" vertical="center"/>
    </xf>
    <xf numFmtId="0" fontId="45" fillId="0" borderId="0" xfId="0" applyFont="1" applyAlignment="1">
      <alignment vertical="center"/>
    </xf>
    <xf numFmtId="0" fontId="55" fillId="0" borderId="0" xfId="0" applyFont="1" applyAlignment="1">
      <alignment vertical="center"/>
    </xf>
    <xf numFmtId="0" fontId="2" fillId="0" borderId="0" xfId="0" applyFont="1" applyAlignment="1">
      <alignment vertical="center"/>
    </xf>
    <xf numFmtId="0" fontId="57" fillId="0" borderId="0" xfId="0" applyFont="1" applyAlignment="1">
      <alignment vertical="center"/>
    </xf>
    <xf numFmtId="0" fontId="58" fillId="0" borderId="0" xfId="0" applyFont="1" applyAlignment="1">
      <alignment vertical="center"/>
    </xf>
    <xf numFmtId="165" fontId="55" fillId="0" borderId="0" xfId="0" applyNumberFormat="1" applyFont="1" applyAlignment="1">
      <alignment vertical="center"/>
    </xf>
    <xf numFmtId="2" fontId="45" fillId="0" borderId="0" xfId="0" applyNumberFormat="1" applyFont="1" applyAlignment="1">
      <alignment vertical="center"/>
    </xf>
    <xf numFmtId="0" fontId="16" fillId="0" borderId="0" xfId="0" applyFont="1" applyBorder="1" applyAlignment="1">
      <alignment vertical="center"/>
    </xf>
    <xf numFmtId="0" fontId="45" fillId="0" borderId="0" xfId="0" applyFont="1" applyBorder="1" applyAlignment="1">
      <alignment vertical="center"/>
    </xf>
    <xf numFmtId="0" fontId="9" fillId="0" borderId="12" xfId="0" applyFont="1" applyBorder="1"/>
    <xf numFmtId="165" fontId="47" fillId="0" borderId="0" xfId="0" applyNumberFormat="1" applyFont="1" applyAlignment="1">
      <alignment horizontal="right" vertical="center"/>
    </xf>
    <xf numFmtId="0" fontId="60" fillId="0" borderId="0" xfId="0" applyFont="1" applyAlignment="1">
      <alignment vertical="center"/>
    </xf>
    <xf numFmtId="0" fontId="11" fillId="0" borderId="0" xfId="0" applyFont="1" applyBorder="1" applyAlignment="1">
      <alignment vertical="center"/>
    </xf>
    <xf numFmtId="0" fontId="13" fillId="0" borderId="0" xfId="0" applyFont="1" applyAlignment="1">
      <alignment horizontal="left" vertical="center"/>
    </xf>
    <xf numFmtId="167" fontId="56" fillId="0" borderId="0" xfId="0" applyNumberFormat="1" applyFont="1" applyFill="1" applyAlignment="1">
      <alignment horizontal="center" vertical="center"/>
    </xf>
    <xf numFmtId="167" fontId="61" fillId="0" borderId="0" xfId="0" applyNumberFormat="1" applyFont="1" applyFill="1" applyAlignment="1">
      <alignment horizontal="center" vertical="center"/>
    </xf>
    <xf numFmtId="164" fontId="17" fillId="0" borderId="0" xfId="1" applyNumberFormat="1" applyFont="1" applyFill="1" applyBorder="1" applyAlignment="1">
      <alignment horizontal="center" vertical="center"/>
    </xf>
    <xf numFmtId="170" fontId="37" fillId="0" borderId="0" xfId="0" applyNumberFormat="1" applyFont="1" applyFill="1" applyBorder="1" applyAlignment="1">
      <alignment vertical="center"/>
    </xf>
    <xf numFmtId="1" fontId="17" fillId="0" borderId="0" xfId="0" applyNumberFormat="1" applyFont="1" applyFill="1" applyBorder="1" applyAlignment="1">
      <alignment vertical="center"/>
    </xf>
    <xf numFmtId="0" fontId="62" fillId="0" borderId="0" xfId="0" applyFont="1" applyBorder="1" applyAlignment="1">
      <alignment horizontal="left" vertical="center"/>
    </xf>
    <xf numFmtId="1" fontId="65" fillId="0" borderId="0" xfId="0" applyNumberFormat="1" applyFont="1" applyAlignment="1">
      <alignment vertical="center"/>
    </xf>
    <xf numFmtId="0" fontId="66" fillId="0" borderId="0" xfId="0" applyFont="1" applyAlignment="1">
      <alignment vertical="center"/>
    </xf>
    <xf numFmtId="2" fontId="66" fillId="0" borderId="0" xfId="0" applyNumberFormat="1" applyFont="1" applyAlignment="1">
      <alignment vertical="center"/>
    </xf>
    <xf numFmtId="2" fontId="66" fillId="0" borderId="0" xfId="0" applyNumberFormat="1" applyFont="1" applyAlignment="1">
      <alignment vertical="center"/>
    </xf>
    <xf numFmtId="1" fontId="63" fillId="0" borderId="0" xfId="0" applyNumberFormat="1" applyFont="1" applyAlignment="1">
      <alignment horizontal="right" vertical="center"/>
    </xf>
    <xf numFmtId="0" fontId="64" fillId="0" borderId="0" xfId="0" applyFont="1" applyAlignment="1">
      <alignment horizontal="right" vertical="center"/>
    </xf>
    <xf numFmtId="10" fontId="32" fillId="2" borderId="0" xfId="0" applyNumberFormat="1" applyFont="1" applyFill="1" applyAlignment="1">
      <alignment horizontal="right" vertical="center"/>
    </xf>
    <xf numFmtId="166" fontId="24" fillId="2" borderId="0" xfId="0" applyNumberFormat="1" applyFont="1" applyFill="1" applyBorder="1" applyAlignment="1">
      <alignment horizontal="center"/>
    </xf>
    <xf numFmtId="166" fontId="24" fillId="2" borderId="0" xfId="0" applyNumberFormat="1" applyFont="1" applyFill="1" applyBorder="1" applyAlignment="1">
      <alignment horizontal="right"/>
    </xf>
    <xf numFmtId="165" fontId="41" fillId="0" borderId="3" xfId="2" applyNumberFormat="1" applyFont="1" applyBorder="1" applyAlignment="1">
      <alignment horizontal="center"/>
    </xf>
    <xf numFmtId="0" fontId="52" fillId="0" borderId="3" xfId="0" applyFont="1" applyBorder="1" applyAlignment="1">
      <alignment horizontal="center"/>
    </xf>
    <xf numFmtId="165" fontId="70" fillId="0" borderId="1" xfId="2" applyNumberFormat="1" applyFont="1" applyFill="1" applyBorder="1" applyAlignment="1">
      <alignment horizontal="center"/>
    </xf>
    <xf numFmtId="0" fontId="0" fillId="0" borderId="2" xfId="0" applyBorder="1" applyAlignment="1"/>
    <xf numFmtId="0" fontId="0" fillId="0" borderId="0" xfId="0" applyAlignment="1"/>
    <xf numFmtId="164" fontId="71" fillId="0" borderId="0" xfId="2" applyNumberFormat="1" applyFont="1" applyBorder="1" applyAlignment="1">
      <alignment horizontal="right" vertical="center"/>
    </xf>
    <xf numFmtId="0" fontId="38" fillId="0" borderId="0" xfId="0" applyFont="1" applyBorder="1" applyAlignment="1">
      <alignment horizontal="right" vertical="center"/>
    </xf>
    <xf numFmtId="0" fontId="0" fillId="0" borderId="2" xfId="0" applyBorder="1" applyAlignment="1">
      <alignment vertical="top"/>
    </xf>
    <xf numFmtId="0" fontId="0" fillId="0" borderId="0" xfId="0" applyBorder="1" applyAlignment="1">
      <alignment vertical="top"/>
    </xf>
    <xf numFmtId="0" fontId="19" fillId="0" borderId="0" xfId="0" applyFont="1" applyAlignment="1">
      <alignment horizontal="center" vertical="top" wrapText="1"/>
    </xf>
    <xf numFmtId="0" fontId="5" fillId="0" borderId="0" xfId="0" applyFont="1" applyBorder="1" applyAlignment="1">
      <alignment vertical="top"/>
    </xf>
    <xf numFmtId="0" fontId="0" fillId="0" borderId="3" xfId="0" applyBorder="1" applyAlignment="1">
      <alignment vertical="top"/>
    </xf>
    <xf numFmtId="0" fontId="0" fillId="0" borderId="0" xfId="0" applyAlignment="1">
      <alignment vertical="top"/>
    </xf>
    <xf numFmtId="0" fontId="5" fillId="0" borderId="0" xfId="0" applyFont="1" applyAlignment="1">
      <alignment horizontal="center" vertical="top" wrapText="1"/>
    </xf>
    <xf numFmtId="0" fontId="24" fillId="0" borderId="0" xfId="0" applyFont="1" applyAlignment="1">
      <alignment horizontal="center" wrapText="1"/>
    </xf>
    <xf numFmtId="164" fontId="63" fillId="2" borderId="0" xfId="0" applyNumberFormat="1" applyFont="1" applyFill="1" applyAlignment="1">
      <alignment vertical="center"/>
    </xf>
    <xf numFmtId="0" fontId="0" fillId="0" borderId="2" xfId="0" applyFont="1" applyBorder="1"/>
    <xf numFmtId="0" fontId="0" fillId="0" borderId="0" xfId="0" applyFont="1" applyBorder="1"/>
    <xf numFmtId="0" fontId="39" fillId="0" borderId="12" xfId="0" applyFont="1" applyBorder="1"/>
    <xf numFmtId="164" fontId="48" fillId="0" borderId="0" xfId="2" applyNumberFormat="1" applyFont="1" applyBorder="1" applyAlignment="1" applyProtection="1">
      <alignment horizontal="center" vertical="center"/>
    </xf>
    <xf numFmtId="164" fontId="48" fillId="0" borderId="12" xfId="2" applyNumberFormat="1" applyFont="1" applyBorder="1" applyAlignment="1" applyProtection="1">
      <alignment horizontal="center" vertical="center"/>
    </xf>
    <xf numFmtId="164" fontId="48" fillId="0" borderId="0" xfId="2" applyNumberFormat="1" applyFont="1" applyAlignment="1" applyProtection="1">
      <alignment horizontal="center" vertical="center"/>
    </xf>
    <xf numFmtId="0" fontId="24" fillId="0" borderId="0" xfId="0" applyFont="1" applyBorder="1" applyAlignment="1">
      <alignment horizontal="center"/>
    </xf>
    <xf numFmtId="0" fontId="24" fillId="0" borderId="12" xfId="0" applyFont="1" applyBorder="1" applyAlignment="1">
      <alignment horizontal="center"/>
    </xf>
    <xf numFmtId="0" fontId="0" fillId="0" borderId="0" xfId="0" applyFont="1"/>
    <xf numFmtId="164" fontId="5" fillId="0" borderId="0" xfId="2" applyNumberFormat="1" applyFont="1" applyAlignment="1" applyProtection="1">
      <alignment horizontal="center" vertical="center"/>
    </xf>
    <xf numFmtId="0" fontId="74" fillId="0" borderId="0" xfId="0" applyFont="1"/>
    <xf numFmtId="165" fontId="75" fillId="0" borderId="0" xfId="0" applyNumberFormat="1" applyFont="1" applyAlignment="1">
      <alignment horizontal="center" vertical="center"/>
    </xf>
    <xf numFmtId="0" fontId="76" fillId="0" borderId="0" xfId="0" applyFont="1" applyAlignment="1">
      <alignment horizontal="right"/>
    </xf>
    <xf numFmtId="0" fontId="77" fillId="0" borderId="0" xfId="0" applyFont="1" applyBorder="1" applyAlignment="1">
      <alignment horizontal="right"/>
    </xf>
    <xf numFmtId="165" fontId="55" fillId="4" borderId="0" xfId="0" applyNumberFormat="1" applyFont="1" applyFill="1" applyAlignment="1">
      <alignment vertical="center"/>
    </xf>
    <xf numFmtId="164" fontId="63" fillId="4" borderId="0" xfId="0" applyNumberFormat="1" applyFont="1" applyFill="1" applyAlignment="1">
      <alignment vertical="center"/>
    </xf>
    <xf numFmtId="2" fontId="66" fillId="4" borderId="0" xfId="0" applyNumberFormat="1" applyFont="1" applyFill="1" applyAlignment="1">
      <alignment vertical="center"/>
    </xf>
    <xf numFmtId="1" fontId="65" fillId="4" borderId="0" xfId="0" applyNumberFormat="1" applyFont="1" applyFill="1" applyAlignment="1">
      <alignment vertical="center"/>
    </xf>
    <xf numFmtId="0" fontId="16" fillId="4" borderId="0" xfId="0" applyFont="1" applyFill="1" applyBorder="1" applyAlignment="1">
      <alignment vertical="center"/>
    </xf>
    <xf numFmtId="9" fontId="22" fillId="0" borderId="3" xfId="2" applyFont="1" applyBorder="1" applyAlignment="1">
      <alignment horizontal="center"/>
    </xf>
    <xf numFmtId="9" fontId="53" fillId="0" borderId="1" xfId="2" applyFont="1" applyFill="1" applyBorder="1" applyAlignment="1">
      <alignment horizontal="center"/>
    </xf>
    <xf numFmtId="164" fontId="5" fillId="2" borderId="0" xfId="0" applyNumberFormat="1" applyFont="1" applyFill="1" applyBorder="1" applyAlignment="1">
      <alignment vertical="center"/>
    </xf>
    <xf numFmtId="164" fontId="5" fillId="4" borderId="0" xfId="0" applyNumberFormat="1" applyFont="1" applyFill="1" applyBorder="1" applyAlignment="1">
      <alignment vertical="center"/>
    </xf>
    <xf numFmtId="9" fontId="79" fillId="0" borderId="0" xfId="0" applyNumberFormat="1" applyFont="1" applyAlignment="1">
      <alignment vertical="center"/>
    </xf>
    <xf numFmtId="0" fontId="81" fillId="0" borderId="11" xfId="0" applyFont="1" applyBorder="1" applyAlignment="1">
      <alignment horizontal="center" wrapText="1"/>
    </xf>
    <xf numFmtId="164" fontId="81" fillId="0" borderId="0" xfId="2" applyNumberFormat="1" applyFont="1" applyBorder="1" applyAlignment="1" applyProtection="1">
      <alignment horizontal="center" vertical="center"/>
    </xf>
    <xf numFmtId="164" fontId="82" fillId="0" borderId="0" xfId="2" applyNumberFormat="1" applyFont="1" applyAlignment="1">
      <alignment horizontal="center"/>
    </xf>
    <xf numFmtId="0" fontId="83" fillId="0" borderId="0" xfId="0" applyFont="1" applyBorder="1" applyAlignment="1">
      <alignment horizontal="center" wrapText="1"/>
    </xf>
    <xf numFmtId="0" fontId="9" fillId="0" borderId="15" xfId="0" applyFont="1" applyBorder="1"/>
    <xf numFmtId="164" fontId="48" fillId="0" borderId="15" xfId="2" applyNumberFormat="1" applyFont="1" applyBorder="1" applyAlignment="1" applyProtection="1">
      <alignment horizontal="center" vertical="center"/>
    </xf>
    <xf numFmtId="164" fontId="5" fillId="0" borderId="15" xfId="2" applyNumberFormat="1" applyFont="1" applyBorder="1" applyAlignment="1" applyProtection="1">
      <alignment horizontal="center" vertical="center"/>
    </xf>
    <xf numFmtId="164" fontId="15" fillId="0" borderId="15" xfId="2" applyNumberFormat="1" applyFont="1" applyBorder="1" applyAlignment="1" applyProtection="1">
      <alignment vertical="center"/>
    </xf>
    <xf numFmtId="164" fontId="81" fillId="0" borderId="15" xfId="2" applyNumberFormat="1" applyFont="1" applyBorder="1" applyAlignment="1" applyProtection="1">
      <alignment horizontal="center" vertical="center"/>
    </xf>
    <xf numFmtId="164" fontId="82" fillId="0" borderId="15" xfId="2" applyNumberFormat="1" applyFont="1" applyBorder="1" applyAlignment="1">
      <alignment horizontal="center"/>
    </xf>
    <xf numFmtId="165" fontId="47" fillId="0" borderId="15" xfId="0" applyNumberFormat="1" applyFont="1" applyBorder="1" applyAlignment="1">
      <alignment horizontal="right" vertical="center"/>
    </xf>
    <xf numFmtId="165" fontId="75" fillId="0" borderId="16" xfId="0" applyNumberFormat="1" applyFont="1" applyBorder="1" applyAlignment="1">
      <alignment horizontal="center" vertical="center"/>
    </xf>
    <xf numFmtId="164" fontId="5" fillId="0" borderId="12" xfId="2" applyNumberFormat="1" applyFont="1" applyBorder="1" applyAlignment="1" applyProtection="1">
      <alignment horizontal="center" vertical="center"/>
    </xf>
    <xf numFmtId="164" fontId="15" fillId="0" borderId="12" xfId="2" applyNumberFormat="1" applyFont="1" applyBorder="1" applyAlignment="1" applyProtection="1">
      <alignment vertical="center"/>
    </xf>
    <xf numFmtId="164" fontId="81" fillId="0" borderId="12" xfId="2" applyNumberFormat="1" applyFont="1" applyBorder="1" applyAlignment="1" applyProtection="1">
      <alignment horizontal="center" vertical="center"/>
    </xf>
    <xf numFmtId="164" fontId="82" fillId="0" borderId="12" xfId="2" applyNumberFormat="1" applyFont="1" applyBorder="1" applyAlignment="1">
      <alignment horizontal="center"/>
    </xf>
    <xf numFmtId="165" fontId="47" fillId="0" borderId="12" xfId="0" applyNumberFormat="1" applyFont="1" applyBorder="1" applyAlignment="1">
      <alignment horizontal="right" vertical="center"/>
    </xf>
    <xf numFmtId="165" fontId="75" fillId="0" borderId="12" xfId="0" applyNumberFormat="1" applyFont="1" applyBorder="1" applyAlignment="1">
      <alignment horizontal="center" vertical="center"/>
    </xf>
    <xf numFmtId="164" fontId="84" fillId="0" borderId="0" xfId="0" applyNumberFormat="1" applyFont="1" applyAlignment="1">
      <alignment horizontal="center"/>
    </xf>
    <xf numFmtId="164" fontId="84" fillId="0" borderId="12" xfId="0" applyNumberFormat="1" applyFont="1" applyBorder="1" applyAlignment="1">
      <alignment horizontal="center"/>
    </xf>
    <xf numFmtId="164" fontId="41" fillId="0" borderId="0" xfId="0" applyNumberFormat="1" applyFont="1" applyAlignment="1">
      <alignment horizontal="center"/>
    </xf>
    <xf numFmtId="164" fontId="41" fillId="0" borderId="12" xfId="0" applyNumberFormat="1" applyFont="1" applyBorder="1" applyAlignment="1">
      <alignment horizontal="center"/>
    </xf>
    <xf numFmtId="164" fontId="41" fillId="0" borderId="15" xfId="0" applyNumberFormat="1" applyFont="1" applyBorder="1" applyAlignment="1">
      <alignment horizontal="center"/>
    </xf>
    <xf numFmtId="0" fontId="16" fillId="0" borderId="11" xfId="0" applyFont="1" applyBorder="1" applyAlignment="1">
      <alignment horizontal="center" wrapText="1"/>
    </xf>
    <xf numFmtId="0" fontId="86" fillId="0" borderId="0" xfId="0" applyFont="1" applyAlignment="1">
      <alignment horizontal="center"/>
    </xf>
    <xf numFmtId="0" fontId="59" fillId="0" borderId="0" xfId="0" applyFont="1" applyBorder="1" applyAlignment="1">
      <alignment horizontal="right"/>
    </xf>
    <xf numFmtId="0" fontId="87" fillId="0" borderId="0" xfId="0" applyFont="1" applyBorder="1" applyAlignment="1">
      <alignment horizontal="right"/>
    </xf>
    <xf numFmtId="0" fontId="85" fillId="0" borderId="0" xfId="0" applyFont="1" applyAlignment="1">
      <alignment horizontal="center"/>
    </xf>
    <xf numFmtId="164" fontId="88" fillId="0" borderId="0" xfId="2" applyNumberFormat="1" applyFont="1" applyAlignment="1">
      <alignment vertical="center"/>
    </xf>
    <xf numFmtId="10" fontId="2" fillId="0" borderId="0" xfId="2" applyNumberFormat="1" applyFont="1" applyAlignment="1">
      <alignment vertical="center"/>
    </xf>
    <xf numFmtId="0" fontId="51" fillId="0" borderId="0" xfId="0" applyFont="1" applyBorder="1" applyAlignment="1">
      <alignment horizontal="center"/>
    </xf>
    <xf numFmtId="0" fontId="21" fillId="0" borderId="0" xfId="0" applyFont="1" applyFill="1" applyBorder="1" applyAlignment="1">
      <alignment horizontal="left" vertical="center" wrapText="1"/>
    </xf>
    <xf numFmtId="0" fontId="19" fillId="0" borderId="18" xfId="0" applyFont="1" applyFill="1" applyBorder="1" applyAlignment="1">
      <alignment horizontal="center"/>
    </xf>
    <xf numFmtId="0" fontId="19" fillId="0" borderId="13" xfId="0" applyFont="1" applyFill="1" applyBorder="1" applyAlignment="1">
      <alignment horizontal="center"/>
    </xf>
    <xf numFmtId="0" fontId="38" fillId="0" borderId="0" xfId="0" applyFont="1" applyBorder="1" applyAlignment="1">
      <alignment horizontal="center" vertical="center" wrapText="1"/>
    </xf>
    <xf numFmtId="0" fontId="90" fillId="0" borderId="0" xfId="0" quotePrefix="1" applyFont="1" applyBorder="1" applyAlignment="1">
      <alignment horizontal="center" vertical="center"/>
    </xf>
    <xf numFmtId="0" fontId="91" fillId="0" borderId="0" xfId="0" applyFont="1" applyBorder="1" applyAlignment="1">
      <alignment horizontal="left"/>
    </xf>
    <xf numFmtId="0" fontId="91" fillId="0" borderId="0" xfId="0" applyFont="1" applyBorder="1" applyAlignment="1">
      <alignment horizontal="center"/>
    </xf>
    <xf numFmtId="164" fontId="92" fillId="0" borderId="0" xfId="2" applyNumberFormat="1" applyFont="1" applyBorder="1" applyAlignment="1">
      <alignment horizontal="center" vertical="center"/>
    </xf>
    <xf numFmtId="164" fontId="93" fillId="0" borderId="1" xfId="2" applyNumberFormat="1" applyFont="1" applyFill="1" applyBorder="1" applyAlignment="1">
      <alignment horizontal="center"/>
    </xf>
    <xf numFmtId="0" fontId="13" fillId="0" borderId="12" xfId="0" applyFont="1" applyBorder="1"/>
    <xf numFmtId="9" fontId="79" fillId="4" borderId="0" xfId="0" applyNumberFormat="1" applyFont="1" applyFill="1" applyAlignment="1">
      <alignment vertical="center"/>
    </xf>
    <xf numFmtId="164" fontId="5" fillId="2" borderId="15" xfId="0" applyNumberFormat="1" applyFont="1" applyFill="1" applyBorder="1" applyAlignment="1">
      <alignment vertical="center"/>
    </xf>
    <xf numFmtId="165" fontId="55" fillId="0" borderId="15" xfId="0" applyNumberFormat="1" applyFont="1" applyBorder="1" applyAlignment="1">
      <alignment vertical="center"/>
    </xf>
    <xf numFmtId="164" fontId="63" fillId="2" borderId="15" xfId="0" applyNumberFormat="1" applyFont="1" applyFill="1" applyBorder="1" applyAlignment="1">
      <alignment vertical="center"/>
    </xf>
    <xf numFmtId="2" fontId="66" fillId="0" borderId="15" xfId="0" applyNumberFormat="1" applyFont="1" applyBorder="1" applyAlignment="1">
      <alignment vertical="center"/>
    </xf>
    <xf numFmtId="1" fontId="65" fillId="0" borderId="15" xfId="0" applyNumberFormat="1" applyFont="1" applyBorder="1" applyAlignment="1">
      <alignment vertical="center"/>
    </xf>
    <xf numFmtId="9" fontId="79" fillId="0" borderId="16" xfId="0" applyNumberFormat="1" applyFont="1" applyBorder="1" applyAlignment="1">
      <alignment vertical="center"/>
    </xf>
    <xf numFmtId="0" fontId="80" fillId="0" borderId="0" xfId="0" applyFont="1" applyAlignment="1">
      <alignment horizontal="right" vertical="center"/>
    </xf>
    <xf numFmtId="0" fontId="9" fillId="0" borderId="0" xfId="0" applyFont="1" applyFill="1" applyAlignment="1">
      <alignment horizontal="justify" vertical="top" wrapText="1"/>
    </xf>
    <xf numFmtId="0" fontId="94" fillId="0" borderId="0" xfId="0" applyFont="1"/>
    <xf numFmtId="167" fontId="62" fillId="0" borderId="0" xfId="0" applyNumberFormat="1" applyFont="1" applyFill="1" applyAlignment="1">
      <alignment horizontal="center" vertical="center"/>
    </xf>
    <xf numFmtId="167" fontId="95" fillId="0" borderId="0" xfId="0" applyNumberFormat="1" applyFont="1" applyFill="1" applyAlignment="1">
      <alignment horizontal="right" vertical="center"/>
    </xf>
    <xf numFmtId="0" fontId="67" fillId="0" borderId="0" xfId="0" applyFont="1" applyAlignment="1">
      <alignment horizontal="center" vertical="center"/>
    </xf>
    <xf numFmtId="169" fontId="66" fillId="0" borderId="0" xfId="0" applyNumberFormat="1" applyFont="1" applyAlignment="1">
      <alignment vertical="center"/>
    </xf>
    <xf numFmtId="0" fontId="19" fillId="0" borderId="0" xfId="0" applyFont="1" applyAlignment="1">
      <alignment horizontal="center" vertical="top"/>
    </xf>
    <xf numFmtId="0" fontId="5" fillId="0" borderId="0" xfId="0" applyFont="1" applyAlignment="1">
      <alignment horizontal="center" vertical="top"/>
    </xf>
    <xf numFmtId="0" fontId="77" fillId="0" borderId="2" xfId="0" applyFont="1" applyBorder="1"/>
    <xf numFmtId="0" fontId="5" fillId="0" borderId="0" xfId="0" applyFont="1" applyAlignment="1">
      <alignment horizontal="center"/>
    </xf>
    <xf numFmtId="0" fontId="24" fillId="0" borderId="0" xfId="0" applyFont="1" applyFill="1" applyAlignment="1">
      <alignment vertical="center"/>
    </xf>
    <xf numFmtId="0" fontId="45" fillId="0" borderId="0" xfId="0" applyFont="1" applyFill="1" applyAlignment="1">
      <alignment vertical="center"/>
    </xf>
    <xf numFmtId="0" fontId="24" fillId="0" borderId="0" xfId="0" applyFont="1" applyFill="1" applyBorder="1"/>
    <xf numFmtId="0" fontId="0" fillId="0" borderId="0" xfId="0" applyFill="1" applyBorder="1"/>
    <xf numFmtId="165" fontId="57" fillId="0" borderId="0" xfId="0" applyNumberFormat="1" applyFont="1" applyAlignment="1">
      <alignment vertical="center"/>
    </xf>
    <xf numFmtId="165" fontId="2" fillId="0" borderId="0" xfId="0" applyNumberFormat="1" applyFont="1" applyAlignment="1">
      <alignment vertical="center"/>
    </xf>
    <xf numFmtId="165" fontId="58" fillId="0" borderId="0" xfId="0" applyNumberFormat="1" applyFont="1" applyAlignment="1">
      <alignment vertical="center"/>
    </xf>
    <xf numFmtId="165" fontId="88" fillId="0" borderId="0" xfId="2" applyNumberFormat="1" applyFont="1" applyAlignment="1">
      <alignment vertical="center"/>
    </xf>
    <xf numFmtId="165" fontId="27" fillId="0" borderId="1" xfId="0" applyNumberFormat="1" applyFont="1" applyFill="1" applyBorder="1" applyAlignment="1">
      <alignment horizontal="right" vertical="center"/>
    </xf>
    <xf numFmtId="165" fontId="45" fillId="0" borderId="0" xfId="0" applyNumberFormat="1" applyFont="1" applyAlignment="1">
      <alignment vertical="center"/>
    </xf>
    <xf numFmtId="0" fontId="9" fillId="4" borderId="0" xfId="0" applyFont="1" applyFill="1"/>
    <xf numFmtId="164" fontId="41" fillId="4" borderId="0" xfId="0" applyNumberFormat="1" applyFont="1" applyFill="1" applyAlignment="1">
      <alignment horizontal="center"/>
    </xf>
    <xf numFmtId="164" fontId="48" fillId="4" borderId="0" xfId="2" applyNumberFormat="1" applyFont="1" applyFill="1" applyAlignment="1" applyProtection="1">
      <alignment horizontal="center" vertical="center"/>
    </xf>
    <xf numFmtId="164" fontId="5" fillId="4" borderId="0" xfId="2" applyNumberFormat="1" applyFont="1" applyFill="1" applyAlignment="1" applyProtection="1">
      <alignment horizontal="center" vertical="center"/>
    </xf>
    <xf numFmtId="164" fontId="15" fillId="4" borderId="0" xfId="2" applyNumberFormat="1" applyFont="1" applyFill="1" applyAlignment="1" applyProtection="1">
      <alignment vertical="center"/>
    </xf>
    <xf numFmtId="164" fontId="81" fillId="4" borderId="0" xfId="2" applyNumberFormat="1" applyFont="1" applyFill="1" applyBorder="1" applyAlignment="1" applyProtection="1">
      <alignment horizontal="center" vertical="center"/>
    </xf>
    <xf numFmtId="164" fontId="82" fillId="4" borderId="0" xfId="2" applyNumberFormat="1" applyFont="1" applyFill="1" applyAlignment="1">
      <alignment horizontal="center"/>
    </xf>
    <xf numFmtId="165" fontId="47" fillId="4" borderId="0" xfId="0" applyNumberFormat="1" applyFont="1" applyFill="1" applyAlignment="1">
      <alignment horizontal="right" vertical="center"/>
    </xf>
    <xf numFmtId="165" fontId="75" fillId="4" borderId="0" xfId="0" applyNumberFormat="1" applyFont="1" applyFill="1" applyAlignment="1">
      <alignment horizontal="center" vertical="center"/>
    </xf>
    <xf numFmtId="164" fontId="22" fillId="0" borderId="0" xfId="0" applyNumberFormat="1" applyFont="1" applyFill="1" applyBorder="1" applyAlignment="1">
      <alignment horizontal="center"/>
    </xf>
    <xf numFmtId="9" fontId="26" fillId="0" borderId="0" xfId="2" quotePrefix="1" applyFont="1" applyBorder="1" applyAlignment="1">
      <alignment horizontal="center" vertical="center"/>
    </xf>
    <xf numFmtId="0" fontId="19" fillId="0" borderId="0" xfId="0" applyFont="1" applyFill="1" applyBorder="1" applyAlignment="1">
      <alignment horizontal="center"/>
    </xf>
    <xf numFmtId="0" fontId="90" fillId="0" borderId="0" xfId="0" quotePrefix="1" applyFont="1" applyBorder="1" applyAlignment="1">
      <alignment horizontal="left" vertical="center"/>
    </xf>
    <xf numFmtId="164" fontId="50" fillId="0" borderId="0" xfId="0" applyNumberFormat="1" applyFont="1" applyFill="1" applyBorder="1" applyAlignment="1">
      <alignment horizontal="center"/>
    </xf>
    <xf numFmtId="0" fontId="16" fillId="0" borderId="14" xfId="0" applyFont="1" applyFill="1" applyBorder="1" applyAlignment="1">
      <alignment vertical="center"/>
    </xf>
    <xf numFmtId="164" fontId="5" fillId="0" borderId="15" xfId="0" applyNumberFormat="1" applyFont="1" applyFill="1" applyBorder="1" applyAlignment="1">
      <alignment vertical="center"/>
    </xf>
    <xf numFmtId="164" fontId="63" fillId="0" borderId="15" xfId="0" applyNumberFormat="1" applyFont="1" applyFill="1" applyBorder="1" applyAlignment="1">
      <alignment vertical="center"/>
    </xf>
    <xf numFmtId="0" fontId="66" fillId="0" borderId="15" xfId="0" applyFont="1" applyFill="1" applyBorder="1" applyAlignment="1">
      <alignment vertical="center"/>
    </xf>
    <xf numFmtId="1" fontId="65" fillId="0" borderId="15" xfId="0" applyNumberFormat="1" applyFont="1" applyFill="1" applyBorder="1" applyAlignment="1">
      <alignment vertical="center"/>
    </xf>
    <xf numFmtId="0" fontId="96" fillId="0" borderId="0" xfId="0" applyFont="1" applyBorder="1" applyAlignment="1">
      <alignment vertical="center"/>
    </xf>
    <xf numFmtId="164" fontId="97" fillId="6" borderId="0" xfId="0" applyNumberFormat="1" applyFont="1" applyFill="1" applyBorder="1" applyAlignment="1">
      <alignment vertical="center"/>
    </xf>
    <xf numFmtId="0" fontId="20" fillId="0" borderId="17" xfId="0" applyFont="1" applyFill="1" applyBorder="1" applyAlignment="1">
      <alignment horizontal="center" vertical="center"/>
    </xf>
    <xf numFmtId="0" fontId="89" fillId="0" borderId="18" xfId="0" applyFont="1" applyFill="1" applyBorder="1" applyAlignment="1">
      <alignment horizontal="center" vertical="center"/>
    </xf>
    <xf numFmtId="164" fontId="50" fillId="3" borderId="1" xfId="0" applyNumberFormat="1" applyFont="1" applyFill="1" applyBorder="1" applyAlignment="1">
      <alignment horizontal="center"/>
    </xf>
    <xf numFmtId="166" fontId="91" fillId="2" borderId="0" xfId="0" applyNumberFormat="1" applyFont="1" applyFill="1" applyBorder="1" applyAlignment="1">
      <alignment horizontal="center"/>
    </xf>
    <xf numFmtId="166" fontId="91" fillId="2" borderId="0" xfId="0" applyNumberFormat="1" applyFont="1" applyFill="1" applyBorder="1" applyAlignment="1">
      <alignment horizontal="center" vertical="top"/>
    </xf>
    <xf numFmtId="165" fontId="98" fillId="2" borderId="0" xfId="0" applyNumberFormat="1" applyFont="1" applyFill="1" applyBorder="1" applyAlignment="1">
      <alignment horizontal="left" vertical="center"/>
    </xf>
    <xf numFmtId="165" fontId="17" fillId="3" borderId="1" xfId="0" applyNumberFormat="1" applyFont="1" applyFill="1" applyBorder="1" applyAlignment="1">
      <alignment horizontal="right" vertical="center"/>
    </xf>
    <xf numFmtId="164" fontId="29" fillId="3" borderId="1" xfId="0" applyNumberFormat="1" applyFont="1" applyFill="1" applyBorder="1" applyAlignment="1">
      <alignment horizontal="center" vertical="center"/>
    </xf>
    <xf numFmtId="0" fontId="99" fillId="0" borderId="0" xfId="0" applyFont="1" applyBorder="1" applyAlignment="1">
      <alignment vertical="center"/>
    </xf>
    <xf numFmtId="0" fontId="5" fillId="0" borderId="0" xfId="0" applyFont="1" applyBorder="1" applyAlignment="1">
      <alignment vertical="center"/>
    </xf>
    <xf numFmtId="0" fontId="20" fillId="0" borderId="14" xfId="0" applyFont="1" applyBorder="1" applyAlignment="1">
      <alignment vertical="center"/>
    </xf>
    <xf numFmtId="164" fontId="100" fillId="0" borderId="15" xfId="0" applyNumberFormat="1" applyFont="1" applyFill="1" applyBorder="1" applyAlignment="1">
      <alignment vertical="center"/>
    </xf>
    <xf numFmtId="164" fontId="100" fillId="2" borderId="0" xfId="0" applyNumberFormat="1" applyFont="1" applyFill="1" applyAlignment="1">
      <alignment vertical="center"/>
    </xf>
    <xf numFmtId="164" fontId="100" fillId="2" borderId="15" xfId="0" applyNumberFormat="1" applyFont="1" applyFill="1" applyBorder="1" applyAlignment="1">
      <alignment vertical="center"/>
    </xf>
    <xf numFmtId="164" fontId="100" fillId="4" borderId="0" xfId="0" applyNumberFormat="1" applyFont="1" applyFill="1" applyAlignment="1">
      <alignment vertical="center"/>
    </xf>
    <xf numFmtId="164" fontId="101" fillId="0" borderId="15" xfId="0" applyNumberFormat="1" applyFont="1" applyFill="1" applyBorder="1" applyAlignment="1">
      <alignment vertical="center"/>
    </xf>
    <xf numFmtId="164" fontId="101" fillId="2" borderId="0" xfId="0" applyNumberFormat="1" applyFont="1" applyFill="1" applyBorder="1" applyAlignment="1">
      <alignment vertical="center"/>
    </xf>
    <xf numFmtId="164" fontId="101" fillId="2" borderId="15" xfId="0" applyNumberFormat="1" applyFont="1" applyFill="1" applyBorder="1" applyAlignment="1">
      <alignment vertical="center"/>
    </xf>
    <xf numFmtId="164" fontId="101" fillId="4" borderId="0" xfId="0" applyNumberFormat="1" applyFont="1" applyFill="1" applyBorder="1" applyAlignment="1">
      <alignment vertical="center"/>
    </xf>
    <xf numFmtId="164" fontId="101" fillId="5" borderId="0" xfId="0" applyNumberFormat="1" applyFont="1" applyFill="1" applyBorder="1" applyAlignment="1">
      <alignment horizontal="center" vertical="center"/>
    </xf>
    <xf numFmtId="171" fontId="14" fillId="3" borderId="1" xfId="243" applyNumberFormat="1" applyFont="1" applyFill="1" applyBorder="1" applyAlignment="1">
      <alignment horizontal="right" vertical="center"/>
    </xf>
    <xf numFmtId="1" fontId="102" fillId="3" borderId="1" xfId="0" applyNumberFormat="1" applyFont="1" applyFill="1" applyBorder="1" applyAlignment="1">
      <alignment horizontal="right" vertical="center"/>
    </xf>
    <xf numFmtId="0" fontId="103" fillId="0" borderId="0" xfId="0" applyFont="1" applyAlignment="1">
      <alignment horizontal="left" vertical="center"/>
    </xf>
    <xf numFmtId="165" fontId="78" fillId="3" borderId="1" xfId="0" applyNumberFormat="1" applyFont="1" applyFill="1" applyBorder="1" applyAlignment="1">
      <alignment horizontal="left" vertical="center"/>
    </xf>
    <xf numFmtId="171" fontId="35" fillId="0" borderId="0" xfId="1" applyNumberFormat="1" applyFont="1" applyBorder="1" applyAlignment="1">
      <alignment horizontal="left"/>
    </xf>
    <xf numFmtId="168" fontId="5" fillId="0" borderId="0" xfId="1" applyNumberFormat="1" applyFont="1" applyBorder="1" applyAlignment="1">
      <alignment horizontal="right" vertical="center"/>
    </xf>
    <xf numFmtId="171" fontId="5" fillId="0" borderId="0" xfId="1" applyNumberFormat="1" applyFont="1" applyBorder="1" applyAlignment="1">
      <alignment horizontal="left" vertical="center"/>
    </xf>
    <xf numFmtId="168" fontId="18" fillId="0" borderId="2" xfId="1" applyNumberFormat="1" applyFont="1" applyBorder="1" applyAlignment="1">
      <alignment vertical="center"/>
    </xf>
    <xf numFmtId="168" fontId="18" fillId="0" borderId="0" xfId="1" applyNumberFormat="1" applyFont="1" applyBorder="1"/>
    <xf numFmtId="0" fontId="19" fillId="0" borderId="0" xfId="0" applyFont="1" applyFill="1" applyBorder="1"/>
    <xf numFmtId="0" fontId="20" fillId="0" borderId="0" xfId="0" applyFont="1" applyBorder="1" applyAlignment="1">
      <alignment horizontal="center"/>
    </xf>
    <xf numFmtId="0" fontId="9" fillId="0" borderId="14" xfId="0" applyFont="1" applyBorder="1"/>
    <xf numFmtId="0" fontId="5" fillId="0" borderId="14" xfId="0" applyFont="1" applyBorder="1" applyAlignment="1">
      <alignment vertical="center"/>
    </xf>
    <xf numFmtId="0" fontId="9" fillId="6" borderId="14" xfId="0" applyFont="1" applyFill="1" applyBorder="1"/>
    <xf numFmtId="0" fontId="9" fillId="6" borderId="15" xfId="0" applyFont="1" applyFill="1" applyBorder="1"/>
    <xf numFmtId="164" fontId="41" fillId="6" borderId="15" xfId="0" applyNumberFormat="1" applyFont="1" applyFill="1" applyBorder="1" applyAlignment="1">
      <alignment horizontal="center"/>
    </xf>
    <xf numFmtId="164" fontId="48" fillId="6" borderId="15" xfId="2" applyNumberFormat="1" applyFont="1" applyFill="1" applyBorder="1" applyAlignment="1" applyProtection="1">
      <alignment horizontal="center" vertical="center"/>
    </xf>
    <xf numFmtId="164" fontId="5" fillId="6" borderId="15" xfId="2" applyNumberFormat="1" applyFont="1" applyFill="1" applyBorder="1" applyAlignment="1" applyProtection="1">
      <alignment horizontal="center" vertical="center"/>
    </xf>
    <xf numFmtId="164" fontId="15" fillId="6" borderId="15" xfId="2" applyNumberFormat="1" applyFont="1" applyFill="1" applyBorder="1" applyAlignment="1" applyProtection="1">
      <alignment vertical="center"/>
    </xf>
    <xf numFmtId="164" fontId="81" fillId="6" borderId="15" xfId="2" applyNumberFormat="1" applyFont="1" applyFill="1" applyBorder="1" applyAlignment="1" applyProtection="1">
      <alignment horizontal="center" vertical="center"/>
    </xf>
    <xf numFmtId="164" fontId="82" fillId="6" borderId="15" xfId="2" applyNumberFormat="1" applyFont="1" applyFill="1" applyBorder="1" applyAlignment="1">
      <alignment horizontal="center"/>
    </xf>
    <xf numFmtId="165" fontId="47" fillId="6" borderId="15" xfId="0" applyNumberFormat="1" applyFont="1" applyFill="1" applyBorder="1" applyAlignment="1">
      <alignment horizontal="right" vertical="center"/>
    </xf>
    <xf numFmtId="165" fontId="75" fillId="6" borderId="16" xfId="0" applyNumberFormat="1" applyFont="1" applyFill="1" applyBorder="1" applyAlignment="1">
      <alignment horizontal="center" vertical="center"/>
    </xf>
    <xf numFmtId="0" fontId="14" fillId="0" borderId="0" xfId="0" applyFont="1" applyAlignment="1">
      <alignment horizontal="left" wrapText="1"/>
    </xf>
    <xf numFmtId="0" fontId="106" fillId="0" borderId="0" xfId="0" applyFont="1" applyBorder="1" applyAlignment="1">
      <alignment horizontal="left"/>
    </xf>
    <xf numFmtId="1" fontId="18" fillId="0" borderId="0" xfId="0" applyNumberFormat="1" applyFont="1" applyFill="1" applyBorder="1" applyAlignment="1">
      <alignment vertical="center"/>
    </xf>
    <xf numFmtId="164" fontId="50" fillId="3" borderId="16" xfId="0" applyNumberFormat="1" applyFont="1" applyFill="1" applyBorder="1" applyAlignment="1" applyProtection="1">
      <alignment horizontal="center"/>
      <protection locked="0"/>
    </xf>
    <xf numFmtId="164" fontId="68" fillId="3" borderId="1" xfId="1" applyNumberFormat="1" applyFont="1" applyFill="1" applyBorder="1" applyAlignment="1" applyProtection="1">
      <alignment horizontal="center" vertical="center"/>
      <protection locked="0"/>
    </xf>
    <xf numFmtId="165" fontId="68" fillId="3" borderId="1" xfId="0" applyNumberFormat="1" applyFont="1" applyFill="1" applyBorder="1" applyAlignment="1" applyProtection="1">
      <alignment horizontal="center"/>
      <protection locked="0"/>
    </xf>
    <xf numFmtId="1" fontId="69" fillId="3" borderId="1" xfId="1" applyNumberFormat="1" applyFont="1" applyFill="1" applyBorder="1" applyAlignment="1" applyProtection="1">
      <alignment horizontal="center"/>
      <protection locked="0"/>
    </xf>
    <xf numFmtId="10" fontId="5" fillId="5" borderId="0" xfId="0" applyNumberFormat="1" applyFont="1" applyFill="1" applyBorder="1" applyAlignment="1">
      <alignment vertical="center"/>
    </xf>
    <xf numFmtId="10" fontId="108" fillId="0" borderId="16" xfId="0" applyNumberFormat="1" applyFont="1" applyFill="1" applyBorder="1" applyAlignment="1">
      <alignment vertical="center"/>
    </xf>
    <xf numFmtId="0" fontId="5" fillId="0" borderId="15" xfId="0" applyFont="1" applyBorder="1" applyAlignment="1">
      <alignment vertical="center"/>
    </xf>
    <xf numFmtId="164" fontId="88" fillId="0" borderId="17" xfId="2" applyNumberFormat="1" applyFont="1" applyBorder="1" applyAlignment="1">
      <alignment vertical="center"/>
    </xf>
    <xf numFmtId="164" fontId="88" fillId="0" borderId="18" xfId="2" applyNumberFormat="1" applyFont="1" applyBorder="1" applyAlignment="1">
      <alignment vertical="center"/>
    </xf>
    <xf numFmtId="164" fontId="88" fillId="0" borderId="13" xfId="2" applyNumberFormat="1" applyFont="1" applyBorder="1" applyAlignment="1">
      <alignment vertical="center"/>
    </xf>
    <xf numFmtId="10" fontId="109" fillId="0" borderId="0" xfId="2" applyNumberFormat="1" applyFont="1" applyAlignment="1">
      <alignment vertical="center"/>
    </xf>
    <xf numFmtId="171" fontId="110" fillId="2" borderId="0" xfId="0" applyNumberFormat="1" applyFont="1" applyFill="1" applyBorder="1" applyAlignment="1">
      <alignment horizontal="left" vertical="center"/>
    </xf>
    <xf numFmtId="165" fontId="112" fillId="0" borderId="0" xfId="0" applyNumberFormat="1" applyFont="1" applyAlignment="1">
      <alignment horizontal="right" vertical="center"/>
    </xf>
    <xf numFmtId="0" fontId="16" fillId="0" borderId="19" xfId="0" applyFont="1" applyBorder="1"/>
    <xf numFmtId="0" fontId="9" fillId="0" borderId="19" xfId="0" applyFont="1" applyBorder="1"/>
    <xf numFmtId="164" fontId="41" fillId="0" borderId="19" xfId="0" applyNumberFormat="1" applyFont="1" applyBorder="1" applyAlignment="1">
      <alignment horizontal="center"/>
    </xf>
    <xf numFmtId="164" fontId="48" fillId="0" borderId="19" xfId="2" applyNumberFormat="1" applyFont="1" applyBorder="1" applyAlignment="1" applyProtection="1">
      <alignment horizontal="center" vertical="center"/>
    </xf>
    <xf numFmtId="164" fontId="5" fillId="0" borderId="19" xfId="2" applyNumberFormat="1" applyFont="1" applyBorder="1" applyAlignment="1" applyProtection="1">
      <alignment horizontal="center" vertical="center"/>
    </xf>
    <xf numFmtId="164" fontId="15" fillId="0" borderId="19" xfId="2" applyNumberFormat="1" applyFont="1" applyBorder="1" applyAlignment="1" applyProtection="1">
      <alignment vertical="center"/>
    </xf>
    <xf numFmtId="164" fontId="81" fillId="0" borderId="19" xfId="2" applyNumberFormat="1" applyFont="1" applyBorder="1" applyAlignment="1" applyProtection="1">
      <alignment horizontal="center" vertical="center"/>
    </xf>
    <xf numFmtId="164" fontId="82" fillId="0" borderId="19" xfId="2" applyNumberFormat="1" applyFont="1" applyBorder="1" applyAlignment="1">
      <alignment horizontal="center"/>
    </xf>
    <xf numFmtId="165" fontId="111" fillId="0" borderId="19" xfId="0" applyNumberFormat="1" applyFont="1" applyBorder="1" applyAlignment="1">
      <alignment horizontal="right" vertical="center"/>
    </xf>
    <xf numFmtId="165" fontId="75" fillId="0" borderId="20" xfId="0" applyNumberFormat="1" applyFont="1" applyBorder="1" applyAlignment="1">
      <alignment horizontal="center" vertical="center"/>
    </xf>
    <xf numFmtId="0" fontId="43" fillId="4" borderId="0" xfId="0" applyFont="1" applyFill="1" applyAlignment="1">
      <alignment horizontal="left" vertical="center"/>
    </xf>
    <xf numFmtId="0" fontId="8" fillId="4" borderId="0" xfId="0" applyFont="1" applyFill="1" applyAlignment="1">
      <alignment horizontal="left" vertical="center"/>
    </xf>
    <xf numFmtId="0" fontId="43" fillId="4" borderId="0" xfId="0" applyFont="1" applyFill="1" applyAlignment="1">
      <alignment horizontal="center"/>
    </xf>
    <xf numFmtId="0" fontId="43" fillId="4" borderId="0" xfId="0" applyFont="1" applyFill="1" applyAlignment="1">
      <alignment horizontal="left"/>
    </xf>
    <xf numFmtId="0" fontId="42" fillId="4" borderId="0" xfId="0" applyFont="1" applyFill="1" applyAlignment="1">
      <alignment horizontal="left"/>
    </xf>
    <xf numFmtId="0" fontId="0" fillId="4" borderId="0" xfId="0" applyFill="1"/>
    <xf numFmtId="174" fontId="79" fillId="0" borderId="0" xfId="243" applyNumberFormat="1" applyFont="1" applyAlignment="1">
      <alignment vertical="center"/>
    </xf>
    <xf numFmtId="175" fontId="68" fillId="3" borderId="1" xfId="0" applyNumberFormat="1" applyFont="1" applyFill="1" applyBorder="1" applyAlignment="1">
      <alignment horizontal="right"/>
    </xf>
    <xf numFmtId="175" fontId="29" fillId="3" borderId="0" xfId="0" applyNumberFormat="1" applyFont="1" applyFill="1" applyBorder="1" applyAlignment="1">
      <alignment horizontal="right"/>
    </xf>
    <xf numFmtId="0" fontId="14" fillId="0" borderId="0" xfId="0" applyFont="1" applyAlignment="1">
      <alignment horizontal="center" vertical="center"/>
    </xf>
    <xf numFmtId="0" fontId="0" fillId="4" borderId="10" xfId="0" applyFont="1" applyFill="1" applyBorder="1" applyAlignment="1">
      <alignment horizontal="center" vertical="center"/>
    </xf>
    <xf numFmtId="0" fontId="0" fillId="4" borderId="0" xfId="0" applyFont="1" applyFill="1" applyBorder="1" applyAlignment="1">
      <alignment horizontal="center" vertical="center"/>
    </xf>
    <xf numFmtId="0" fontId="40" fillId="0" borderId="10" xfId="0" applyFont="1" applyFill="1" applyBorder="1" applyAlignment="1">
      <alignment horizontal="center" vertical="center"/>
    </xf>
    <xf numFmtId="0" fontId="40" fillId="0" borderId="0" xfId="0" applyFont="1" applyFill="1" applyBorder="1" applyAlignment="1">
      <alignment horizontal="center" vertical="center"/>
    </xf>
    <xf numFmtId="169" fontId="55" fillId="0" borderId="10" xfId="0" applyNumberFormat="1" applyFont="1" applyFill="1" applyBorder="1" applyAlignment="1">
      <alignment horizontal="center" vertical="center"/>
    </xf>
    <xf numFmtId="169" fontId="55" fillId="0" borderId="0" xfId="0" applyNumberFormat="1" applyFont="1" applyFill="1" applyBorder="1" applyAlignment="1">
      <alignment horizontal="center" vertical="center"/>
    </xf>
    <xf numFmtId="169" fontId="6" fillId="0" borderId="10" xfId="0" applyNumberFormat="1" applyFont="1" applyFill="1" applyBorder="1" applyAlignment="1">
      <alignment horizontal="center" vertical="center"/>
    </xf>
    <xf numFmtId="169" fontId="6" fillId="0" borderId="0" xfId="0" applyNumberFormat="1" applyFont="1" applyFill="1" applyBorder="1" applyAlignment="1">
      <alignment horizontal="center" vertical="center"/>
    </xf>
  </cellXfs>
  <cellStyles count="466">
    <cellStyle name="1indent" xfId="314" xr:uid="{00000000-0005-0000-0000-000000000000}"/>
    <cellStyle name="Center" xfId="315" xr:uid="{00000000-0005-0000-0000-000001000000}"/>
    <cellStyle name="Comma" xfId="243" builtinId="3"/>
    <cellStyle name="Currency" xfId="1" builtinId="4"/>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Indent-1" xfId="316" xr:uid="{00000000-0005-0000-0000-0000CC010000}"/>
    <cellStyle name="Indent-2" xfId="317" xr:uid="{00000000-0005-0000-0000-0000CD010000}"/>
    <cellStyle name="Normal" xfId="0" builtinId="0"/>
    <cellStyle name="Normal 2 3 2" xfId="318" xr:uid="{00000000-0005-0000-0000-0000CF010000}"/>
    <cellStyle name="Percent" xfId="2" builtinId="5"/>
    <cellStyle name="Right" xfId="319" xr:uid="{00000000-0005-0000-0000-0000D101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13"/>
  <sheetViews>
    <sheetView showGridLines="0" tabSelected="1" zoomScaleNormal="100" zoomScalePageLayoutView="150" workbookViewId="0">
      <selection activeCell="B2" sqref="B2"/>
    </sheetView>
  </sheetViews>
  <sheetFormatPr defaultColWidth="8.77734375" defaultRowHeight="13.2" x14ac:dyDescent="0.25"/>
  <cols>
    <col min="1" max="1" width="2.6640625" customWidth="1"/>
    <col min="2" max="2" width="91.109375" customWidth="1"/>
    <col min="3" max="3" width="3.33203125" customWidth="1"/>
  </cols>
  <sheetData>
    <row r="1" spans="2:2" x14ac:dyDescent="0.25">
      <c r="B1" s="60" t="s">
        <v>100</v>
      </c>
    </row>
    <row r="2" spans="2:2" ht="19.95" customHeight="1" x14ac:dyDescent="0.3">
      <c r="B2" s="307" t="s">
        <v>111</v>
      </c>
    </row>
    <row r="3" spans="2:2" ht="18" customHeight="1" x14ac:dyDescent="0.35">
      <c r="B3" s="70" t="s">
        <v>31</v>
      </c>
    </row>
    <row r="4" spans="2:2" ht="15" customHeight="1" x14ac:dyDescent="0.3">
      <c r="B4" s="9" t="s">
        <v>104</v>
      </c>
    </row>
    <row r="5" spans="2:2" s="56" customFormat="1" ht="15" customHeight="1" x14ac:dyDescent="0.3">
      <c r="B5" s="9" t="s">
        <v>105</v>
      </c>
    </row>
    <row r="6" spans="2:2" ht="15" customHeight="1" x14ac:dyDescent="0.3">
      <c r="B6" s="9" t="s">
        <v>33</v>
      </c>
    </row>
    <row r="7" spans="2:2" ht="15" customHeight="1" x14ac:dyDescent="0.3">
      <c r="B7" s="9" t="s">
        <v>32</v>
      </c>
    </row>
    <row r="8" spans="2:2" ht="15" customHeight="1" x14ac:dyDescent="0.3">
      <c r="B8" s="9" t="s">
        <v>34</v>
      </c>
    </row>
    <row r="9" spans="2:2" ht="13.95" customHeight="1" x14ac:dyDescent="0.35">
      <c r="B9" s="279" t="s">
        <v>88</v>
      </c>
    </row>
    <row r="10" spans="2:2" ht="12" customHeight="1" x14ac:dyDescent="0.3">
      <c r="B10" s="69"/>
    </row>
    <row r="11" spans="2:2" s="196" customFormat="1" ht="187.2" x14ac:dyDescent="0.25">
      <c r="B11" s="195" t="s">
        <v>101</v>
      </c>
    </row>
    <row r="12" spans="2:2" s="196" customFormat="1" ht="182.25" customHeight="1" x14ac:dyDescent="0.25">
      <c r="B12" s="195" t="s">
        <v>108</v>
      </c>
    </row>
    <row r="13" spans="2:2" ht="87.75" customHeight="1" x14ac:dyDescent="0.25">
      <c r="B13" s="195" t="s">
        <v>102</v>
      </c>
    </row>
  </sheetData>
  <phoneticPr fontId="4" type="noConversion"/>
  <pageMargins left="0.75" right="0.75" top="0.75" bottom="0.75"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47"/>
  <sheetViews>
    <sheetView showGridLines="0" zoomScale="150" zoomScaleNormal="150" zoomScalePageLayoutView="150" workbookViewId="0">
      <selection activeCell="B2" sqref="B2"/>
    </sheetView>
  </sheetViews>
  <sheetFormatPr defaultColWidth="8.77734375" defaultRowHeight="13.2" x14ac:dyDescent="0.25"/>
  <cols>
    <col min="1" max="1" width="3.109375" customWidth="1"/>
    <col min="2" max="2" width="6" customWidth="1"/>
    <col min="3" max="3" width="14.44140625" customWidth="1"/>
    <col min="4" max="4" width="10.33203125" customWidth="1"/>
    <col min="5" max="6" width="10.44140625" customWidth="1"/>
    <col min="7" max="7" width="7.6640625" customWidth="1"/>
    <col min="8" max="8" width="10.77734375" customWidth="1"/>
    <col min="9" max="9" width="13.77734375" customWidth="1"/>
    <col min="10" max="10" width="7.44140625" customWidth="1"/>
    <col min="11" max="11" width="1.77734375" customWidth="1"/>
    <col min="12" max="13" width="8.77734375" hidden="1" customWidth="1"/>
  </cols>
  <sheetData>
    <row r="1" spans="2:10" ht="22.5" customHeight="1" x14ac:dyDescent="0.25">
      <c r="B1" s="305" t="s">
        <v>112</v>
      </c>
      <c r="C1" s="306"/>
      <c r="D1" s="306"/>
      <c r="E1" s="306"/>
      <c r="F1" s="306"/>
      <c r="G1" s="306"/>
      <c r="H1" s="306"/>
      <c r="I1" s="306"/>
    </row>
    <row r="2" spans="2:10" ht="9.75" customHeight="1" x14ac:dyDescent="0.25"/>
    <row r="3" spans="2:10" ht="13.05" customHeight="1" x14ac:dyDescent="0.25">
      <c r="B3" s="64" t="s">
        <v>35</v>
      </c>
      <c r="C3" s="63"/>
      <c r="D3" s="63"/>
      <c r="E3" s="63"/>
      <c r="F3" s="63"/>
      <c r="G3" s="63"/>
      <c r="H3" s="63"/>
      <c r="I3" s="63"/>
    </row>
    <row r="4" spans="2:10" ht="13.05" customHeight="1" x14ac:dyDescent="0.25">
      <c r="B4" s="64" t="s">
        <v>36</v>
      </c>
      <c r="C4" s="63"/>
      <c r="D4" s="63"/>
      <c r="E4" s="63"/>
      <c r="F4" s="63"/>
      <c r="G4" s="63"/>
      <c r="H4" s="63"/>
      <c r="I4" s="63"/>
    </row>
    <row r="5" spans="2:10" ht="6" customHeight="1" thickBot="1" x14ac:dyDescent="0.3">
      <c r="D5" s="10"/>
      <c r="E5" s="10"/>
      <c r="I5" s="1"/>
    </row>
    <row r="6" spans="2:10" ht="19.95" customHeight="1" x14ac:dyDescent="0.25">
      <c r="B6" s="50" t="s">
        <v>40</v>
      </c>
      <c r="C6" s="12"/>
      <c r="D6" s="13"/>
      <c r="E6" s="14"/>
      <c r="F6" s="15"/>
      <c r="G6" s="15"/>
      <c r="H6" s="15"/>
      <c r="I6" s="16"/>
    </row>
    <row r="7" spans="2:10" ht="12.75" customHeight="1" x14ac:dyDescent="0.25">
      <c r="B7" s="263"/>
      <c r="C7" s="21"/>
      <c r="D7" s="264"/>
      <c r="E7" s="265"/>
      <c r="F7" s="266"/>
      <c r="G7" s="266"/>
      <c r="H7" s="266"/>
      <c r="I7" s="18"/>
    </row>
    <row r="8" spans="2:10" ht="13.5" customHeight="1" x14ac:dyDescent="0.25">
      <c r="B8" s="17"/>
      <c r="F8" s="65"/>
      <c r="I8" s="18"/>
    </row>
    <row r="9" spans="2:10" ht="18.75" customHeight="1" x14ac:dyDescent="0.25">
      <c r="B9" s="17"/>
      <c r="D9" s="236"/>
      <c r="E9" s="65" t="s">
        <v>61</v>
      </c>
      <c r="F9" s="176"/>
      <c r="I9" s="18"/>
    </row>
    <row r="10" spans="2:10" ht="21" customHeight="1" x14ac:dyDescent="0.25">
      <c r="B10" s="19"/>
      <c r="D10" s="237" t="s">
        <v>41</v>
      </c>
      <c r="E10" s="177" t="s">
        <v>42</v>
      </c>
      <c r="F10" s="176" t="s">
        <v>38</v>
      </c>
      <c r="G10" s="180" t="s">
        <v>62</v>
      </c>
      <c r="I10" s="18"/>
    </row>
    <row r="11" spans="2:10" ht="15" customHeight="1" x14ac:dyDescent="0.3">
      <c r="B11" s="19"/>
      <c r="C11" s="62" t="s">
        <v>86</v>
      </c>
      <c r="D11" s="178">
        <v>2021</v>
      </c>
      <c r="E11" s="282" t="s">
        <v>97</v>
      </c>
      <c r="F11" s="224" t="s">
        <v>97</v>
      </c>
      <c r="G11" s="181" t="s">
        <v>93</v>
      </c>
      <c r="H11" s="280" t="s">
        <v>98</v>
      </c>
      <c r="I11" s="18"/>
    </row>
    <row r="12" spans="2:10" ht="15" customHeight="1" x14ac:dyDescent="0.3">
      <c r="B12" s="19"/>
      <c r="C12" s="20"/>
      <c r="D12" s="178">
        <f t="shared" ref="D12" si="0">+D11+1</f>
        <v>2022</v>
      </c>
      <c r="E12" s="282" t="s">
        <v>97</v>
      </c>
      <c r="F12" s="224" t="s">
        <v>97</v>
      </c>
      <c r="G12" s="181" t="s">
        <v>96</v>
      </c>
      <c r="H12" s="280" t="s">
        <v>89</v>
      </c>
      <c r="I12" s="18"/>
    </row>
    <row r="13" spans="2:10" ht="15" customHeight="1" x14ac:dyDescent="0.3">
      <c r="B13" s="19"/>
      <c r="C13" s="20"/>
      <c r="D13" s="178">
        <f>+D12+1</f>
        <v>2023</v>
      </c>
      <c r="E13" s="282" t="s">
        <v>97</v>
      </c>
      <c r="F13" s="224" t="s">
        <v>97</v>
      </c>
      <c r="G13" s="181" t="s">
        <v>96</v>
      </c>
      <c r="H13" s="182"/>
      <c r="I13" s="18"/>
      <c r="J13" s="22"/>
    </row>
    <row r="14" spans="2:10" ht="15" customHeight="1" x14ac:dyDescent="0.3">
      <c r="B14" s="122"/>
      <c r="C14" s="123"/>
      <c r="D14" s="179">
        <f>+D13+1</f>
        <v>2024</v>
      </c>
      <c r="E14" s="282">
        <v>5.3999999999999999E-2</v>
      </c>
      <c r="F14" s="224">
        <v>5.3999999999999999E-2</v>
      </c>
      <c r="G14" s="181" t="s">
        <v>96</v>
      </c>
      <c r="I14" s="18"/>
      <c r="J14" s="22"/>
    </row>
    <row r="15" spans="2:10" ht="7.95" customHeight="1" x14ac:dyDescent="0.25">
      <c r="B15" s="122"/>
      <c r="F15" s="224"/>
      <c r="G15" s="181"/>
      <c r="I15" s="18"/>
      <c r="J15" s="22"/>
    </row>
    <row r="16" spans="2:10" ht="15" customHeight="1" x14ac:dyDescent="0.25">
      <c r="B16" s="122"/>
      <c r="C16" s="227" t="s">
        <v>92</v>
      </c>
      <c r="F16" s="224"/>
      <c r="G16" s="181"/>
      <c r="I16" s="18"/>
      <c r="J16" s="22"/>
    </row>
    <row r="17" spans="2:10" ht="15" customHeight="1" x14ac:dyDescent="0.3">
      <c r="B17" s="122"/>
      <c r="C17" s="227" t="s">
        <v>75</v>
      </c>
      <c r="D17" s="226"/>
      <c r="E17" s="228"/>
      <c r="F17" s="224"/>
      <c r="G17" s="181"/>
      <c r="I17" s="18"/>
      <c r="J17" s="22"/>
    </row>
    <row r="18" spans="2:10" ht="15" customHeight="1" x14ac:dyDescent="0.3">
      <c r="B18" s="122"/>
      <c r="C18" s="227" t="s">
        <v>76</v>
      </c>
      <c r="D18" s="226"/>
      <c r="E18" s="228"/>
      <c r="F18" s="224"/>
      <c r="G18" s="181"/>
      <c r="I18" s="18"/>
      <c r="J18" s="22"/>
    </row>
    <row r="19" spans="2:10" ht="9" customHeight="1" thickBot="1" x14ac:dyDescent="0.35">
      <c r="B19" s="19"/>
      <c r="C19" s="27"/>
      <c r="D19" s="21"/>
      <c r="E19" s="28"/>
      <c r="F19" s="21"/>
      <c r="G19" s="21"/>
      <c r="H19" s="21"/>
      <c r="I19" s="18"/>
      <c r="J19" s="21"/>
    </row>
    <row r="20" spans="2:10" ht="19.95" customHeight="1" x14ac:dyDescent="0.25">
      <c r="B20" s="11" t="s">
        <v>48</v>
      </c>
      <c r="C20" s="12"/>
      <c r="D20" s="12"/>
      <c r="E20" s="12"/>
      <c r="F20" s="12"/>
      <c r="G20" s="12"/>
      <c r="H20" s="12"/>
      <c r="I20" s="16"/>
    </row>
    <row r="21" spans="2:10" ht="24" customHeight="1" x14ac:dyDescent="0.25">
      <c r="B21" s="17"/>
      <c r="C21" s="21"/>
      <c r="D21" s="21"/>
      <c r="E21" s="21"/>
      <c r="F21" s="204" t="s">
        <v>70</v>
      </c>
      <c r="G21" s="21"/>
      <c r="H21" s="120" t="s">
        <v>6</v>
      </c>
      <c r="I21" s="18"/>
    </row>
    <row r="22" spans="2:10" ht="13.05" customHeight="1" x14ac:dyDescent="0.25">
      <c r="B22" s="17"/>
      <c r="C22" s="21"/>
      <c r="D22" s="71" t="s">
        <v>2</v>
      </c>
      <c r="E22" s="71" t="s">
        <v>3</v>
      </c>
      <c r="F22" s="202" t="s">
        <v>71</v>
      </c>
      <c r="G22" s="21"/>
      <c r="H22" s="119" t="s">
        <v>8</v>
      </c>
      <c r="I22" s="18"/>
    </row>
    <row r="23" spans="2:10" s="118" customFormat="1" ht="13.95" customHeight="1" x14ac:dyDescent="0.25">
      <c r="B23" s="113"/>
      <c r="C23" s="114"/>
      <c r="D23" s="115" t="s">
        <v>4</v>
      </c>
      <c r="E23" s="115" t="s">
        <v>5</v>
      </c>
      <c r="F23" s="201" t="s">
        <v>72</v>
      </c>
      <c r="G23" s="116"/>
      <c r="H23" s="115" t="s">
        <v>7</v>
      </c>
      <c r="I23" s="117"/>
      <c r="J23" s="114"/>
    </row>
    <row r="24" spans="2:10" ht="17.399999999999999" x14ac:dyDescent="0.25">
      <c r="B24" s="203"/>
      <c r="C24" s="111" t="s">
        <v>0</v>
      </c>
      <c r="D24" s="29">
        <v>2.5000000000000001E-2</v>
      </c>
      <c r="E24" s="29">
        <v>1.4999999999999999E-2</v>
      </c>
      <c r="F24" s="29">
        <v>1.0999999999999999E-2</v>
      </c>
      <c r="G24" s="30"/>
      <c r="H24" s="184">
        <v>5.1819124999999744E-2</v>
      </c>
      <c r="I24" s="31"/>
      <c r="J24" s="21"/>
    </row>
    <row r="25" spans="2:10" ht="13.8" x14ac:dyDescent="0.25">
      <c r="B25" s="19"/>
      <c r="C25" s="112" t="s">
        <v>1</v>
      </c>
      <c r="D25" s="32" t="s">
        <v>90</v>
      </c>
      <c r="E25" s="225" t="s">
        <v>95</v>
      </c>
      <c r="F25" s="32" t="s">
        <v>94</v>
      </c>
      <c r="G25" s="33"/>
      <c r="H25" s="21"/>
      <c r="I25" s="34"/>
      <c r="J25" s="21"/>
    </row>
    <row r="26" spans="2:10" ht="13.8" x14ac:dyDescent="0.3">
      <c r="B26" s="19"/>
      <c r="C26" s="35"/>
      <c r="E26" s="183" t="s">
        <v>91</v>
      </c>
      <c r="F26" s="36"/>
      <c r="G26" s="37"/>
      <c r="H26" s="21"/>
      <c r="I26" s="34"/>
    </row>
    <row r="27" spans="2:10" ht="13.8" x14ac:dyDescent="0.3">
      <c r="B27" s="19"/>
      <c r="C27" s="35"/>
      <c r="D27" s="36"/>
      <c r="E27" s="35"/>
      <c r="F27" s="36"/>
      <c r="G27" s="37"/>
      <c r="H27" s="21"/>
      <c r="I27" s="34"/>
    </row>
    <row r="28" spans="2:10" ht="17.399999999999999" x14ac:dyDescent="0.3">
      <c r="B28" s="72" t="s">
        <v>99</v>
      </c>
      <c r="C28" s="26"/>
      <c r="D28" s="283">
        <v>2.5000000000000001E-2</v>
      </c>
      <c r="E28" s="283">
        <v>1.4999999999999999E-2</v>
      </c>
      <c r="F28" s="283">
        <v>1.0999999999999999E-2</v>
      </c>
      <c r="G28" s="37"/>
      <c r="H28" s="185">
        <f>(1+D28)*(1+E28)*(1+F28)-1</f>
        <v>5.1819124999999744E-2</v>
      </c>
      <c r="I28" s="34"/>
    </row>
    <row r="29" spans="2:10" x14ac:dyDescent="0.25">
      <c r="B29" s="19"/>
      <c r="C29" s="21"/>
      <c r="D29" s="21"/>
      <c r="E29" s="21"/>
      <c r="F29" s="21"/>
      <c r="G29" s="21"/>
      <c r="H29" s="21"/>
      <c r="I29" s="18"/>
    </row>
    <row r="30" spans="2:10" ht="12" customHeight="1" x14ac:dyDescent="0.25">
      <c r="B30" s="19"/>
      <c r="C30" s="207" t="s">
        <v>69</v>
      </c>
      <c r="D30" s="208"/>
      <c r="E30" s="208"/>
      <c r="F30" s="208"/>
      <c r="G30" s="208"/>
      <c r="H30" s="208"/>
      <c r="I30" s="31"/>
      <c r="J30" s="21"/>
    </row>
    <row r="31" spans="2:10" ht="12" customHeight="1" x14ac:dyDescent="0.25">
      <c r="B31" s="19"/>
      <c r="C31" s="207" t="s">
        <v>68</v>
      </c>
      <c r="D31" s="208"/>
      <c r="E31" s="208"/>
      <c r="F31" s="208"/>
      <c r="G31" s="208"/>
      <c r="H31" s="208"/>
      <c r="I31" s="31"/>
      <c r="J31" s="21"/>
    </row>
    <row r="32" spans="2:10" ht="12" customHeight="1" x14ac:dyDescent="0.25">
      <c r="B32" s="19"/>
      <c r="C32" s="23" t="s">
        <v>77</v>
      </c>
      <c r="D32" s="21"/>
      <c r="E32" s="21"/>
      <c r="F32" s="21"/>
      <c r="G32" s="21"/>
      <c r="H32" s="21"/>
      <c r="I32" s="31"/>
      <c r="J32" s="21"/>
    </row>
    <row r="33" spans="2:13" ht="12" customHeight="1" x14ac:dyDescent="0.25">
      <c r="B33" s="19"/>
      <c r="C33" s="23" t="s">
        <v>103</v>
      </c>
      <c r="D33" s="21"/>
      <c r="E33" s="21"/>
      <c r="F33" s="21"/>
      <c r="G33" s="21"/>
      <c r="H33" s="21"/>
      <c r="I33" s="31"/>
      <c r="J33" s="21"/>
    </row>
    <row r="34" spans="2:13" ht="13.8" thickBot="1" x14ac:dyDescent="0.3">
      <c r="B34" s="19"/>
      <c r="C34" s="23"/>
      <c r="D34" s="21"/>
      <c r="E34" s="21"/>
      <c r="F34" s="21"/>
      <c r="G34" s="21"/>
      <c r="H34" s="21"/>
      <c r="I34" s="31"/>
      <c r="J34" s="21"/>
      <c r="K34" s="21"/>
      <c r="L34" s="21"/>
    </row>
    <row r="35" spans="2:13" ht="19.95" customHeight="1" x14ac:dyDescent="0.25">
      <c r="B35" s="11" t="s">
        <v>49</v>
      </c>
      <c r="C35" s="12"/>
      <c r="D35" s="12"/>
      <c r="E35" s="12"/>
      <c r="F35" s="12"/>
      <c r="G35" s="12"/>
      <c r="H35" s="12"/>
      <c r="I35" s="38"/>
      <c r="J35" s="21"/>
      <c r="K35" s="21"/>
      <c r="L35" s="21"/>
    </row>
    <row r="36" spans="2:13" s="110" customFormat="1" ht="16.95" customHeight="1" x14ac:dyDescent="0.25">
      <c r="B36" s="109"/>
      <c r="C36" s="37"/>
      <c r="D36" s="37"/>
      <c r="E36" s="37"/>
      <c r="F36" s="37"/>
      <c r="G36" s="37"/>
      <c r="H36" s="73" t="s">
        <v>43</v>
      </c>
      <c r="I36" s="74" t="s">
        <v>38</v>
      </c>
      <c r="J36" s="37"/>
      <c r="K36" s="37"/>
      <c r="L36" s="37"/>
    </row>
    <row r="37" spans="2:13" x14ac:dyDescent="0.25">
      <c r="B37" s="41"/>
      <c r="C37" s="42"/>
      <c r="D37" s="21"/>
      <c r="E37" s="21"/>
      <c r="F37" s="21"/>
      <c r="G37" s="21"/>
      <c r="H37" s="73" t="s">
        <v>44</v>
      </c>
      <c r="I37" s="74" t="s">
        <v>29</v>
      </c>
      <c r="J37" s="21"/>
      <c r="K37" s="21"/>
      <c r="L37" s="21"/>
    </row>
    <row r="38" spans="2:13" ht="7.05" customHeight="1" x14ac:dyDescent="0.25">
      <c r="B38" s="41"/>
      <c r="C38" s="42"/>
      <c r="D38" s="21"/>
      <c r="E38" s="21"/>
      <c r="F38" s="21"/>
      <c r="G38" s="21"/>
      <c r="H38" s="39"/>
      <c r="I38" s="40"/>
      <c r="J38" s="21"/>
      <c r="K38" s="21"/>
      <c r="L38" s="21"/>
    </row>
    <row r="39" spans="2:13" ht="15" customHeight="1" x14ac:dyDescent="0.3">
      <c r="B39" s="67"/>
      <c r="C39" s="30"/>
      <c r="D39" s="52"/>
      <c r="E39" s="52"/>
      <c r="F39" s="261" t="s">
        <v>81</v>
      </c>
      <c r="G39" s="262">
        <f>D11+9</f>
        <v>2030</v>
      </c>
      <c r="H39" s="284">
        <v>0.20300000000000001</v>
      </c>
      <c r="I39" s="106">
        <v>0.20300000000000001</v>
      </c>
      <c r="J39" s="21"/>
      <c r="K39" s="21"/>
      <c r="L39" s="21"/>
    </row>
    <row r="40" spans="2:13" ht="15" customHeight="1" x14ac:dyDescent="0.3">
      <c r="B40" s="67"/>
      <c r="C40" s="30"/>
      <c r="D40" s="52"/>
      <c r="E40" s="52"/>
      <c r="F40" s="52"/>
      <c r="G40" s="75" t="s">
        <v>82</v>
      </c>
      <c r="H40" s="284">
        <v>0.25</v>
      </c>
      <c r="I40" s="106">
        <v>0.25</v>
      </c>
      <c r="J40" s="21"/>
      <c r="K40" s="21"/>
      <c r="L40" s="21" t="s">
        <v>45</v>
      </c>
      <c r="M40" t="s">
        <v>45</v>
      </c>
    </row>
    <row r="41" spans="2:13" ht="15" customHeight="1" x14ac:dyDescent="0.3">
      <c r="B41" s="68"/>
      <c r="C41" s="30"/>
      <c r="D41" s="52"/>
      <c r="E41" s="52"/>
      <c r="F41" s="52"/>
      <c r="G41" s="75" t="s">
        <v>83</v>
      </c>
      <c r="H41" s="285">
        <v>2075</v>
      </c>
      <c r="I41" s="107">
        <v>2075</v>
      </c>
      <c r="J41" s="21"/>
      <c r="K41" s="21"/>
      <c r="L41" s="44">
        <v>0.5</v>
      </c>
      <c r="M41">
        <v>2090</v>
      </c>
    </row>
    <row r="42" spans="2:13" x14ac:dyDescent="0.25">
      <c r="B42" s="43"/>
      <c r="C42" s="21"/>
      <c r="D42" s="21"/>
      <c r="E42" s="21"/>
      <c r="F42" s="21"/>
      <c r="G42" s="21"/>
      <c r="H42" s="45"/>
      <c r="I42" s="18"/>
      <c r="J42" s="21"/>
      <c r="K42" s="21"/>
      <c r="L42" s="44">
        <v>0.4</v>
      </c>
      <c r="M42">
        <v>2080</v>
      </c>
    </row>
    <row r="43" spans="2:13" ht="10.95" customHeight="1" x14ac:dyDescent="0.25">
      <c r="B43" s="19"/>
      <c r="C43" s="21"/>
      <c r="D43" s="21"/>
      <c r="E43" s="21"/>
      <c r="F43" s="21"/>
      <c r="G43" s="21"/>
      <c r="H43" s="45"/>
      <c r="I43" s="18"/>
      <c r="J43" s="21"/>
      <c r="K43" s="21"/>
      <c r="L43" s="44">
        <v>0.3</v>
      </c>
      <c r="M43">
        <v>2075</v>
      </c>
    </row>
    <row r="44" spans="2:13" ht="16.95" customHeight="1" x14ac:dyDescent="0.3">
      <c r="B44" s="19"/>
      <c r="D44" s="66" t="s">
        <v>85</v>
      </c>
      <c r="E44" s="47"/>
      <c r="G44" s="260"/>
      <c r="H44" s="76" t="s">
        <v>46</v>
      </c>
      <c r="I44" s="18"/>
      <c r="J44" s="21"/>
      <c r="K44" s="21"/>
      <c r="L44" s="44">
        <v>0.25</v>
      </c>
      <c r="M44">
        <v>2070</v>
      </c>
    </row>
    <row r="45" spans="2:13" ht="16.95" customHeight="1" x14ac:dyDescent="0.35">
      <c r="B45" s="46"/>
      <c r="D45" s="66" t="s">
        <v>80</v>
      </c>
      <c r="E45" s="21"/>
      <c r="F45" s="21"/>
      <c r="G45" s="21"/>
      <c r="H45" s="142">
        <f>+'P matrix'!J70-1</f>
        <v>9.5108244940739812</v>
      </c>
      <c r="I45" s="141">
        <v>9.5108244940739812</v>
      </c>
      <c r="J45" s="21"/>
      <c r="K45" s="21"/>
      <c r="L45" s="44">
        <v>0.2</v>
      </c>
      <c r="M45">
        <v>2060</v>
      </c>
    </row>
    <row r="46" spans="2:13" ht="16.2" x14ac:dyDescent="0.35">
      <c r="B46" s="46"/>
      <c r="D46" s="66" t="s">
        <v>79</v>
      </c>
      <c r="E46" s="48"/>
      <c r="F46" s="21"/>
      <c r="G46" s="21"/>
      <c r="H46" s="108">
        <f>+'P matrix'!D70</f>
        <v>0.29204196214305406</v>
      </c>
      <c r="I46" s="53">
        <v>0.29204196214305406</v>
      </c>
      <c r="J46" s="21"/>
      <c r="K46" s="21"/>
      <c r="L46" s="44">
        <v>0.18</v>
      </c>
      <c r="M46">
        <v>2050</v>
      </c>
    </row>
    <row r="47" spans="2:13" ht="13.8" thickBot="1" x14ac:dyDescent="0.3">
      <c r="B47" s="24"/>
      <c r="C47" s="25"/>
      <c r="D47" s="25"/>
      <c r="E47" s="25"/>
      <c r="F47" s="25"/>
      <c r="G47" s="25"/>
      <c r="H47" s="25"/>
      <c r="I47" s="49"/>
      <c r="J47" s="21"/>
      <c r="K47" s="21"/>
      <c r="L47" s="44">
        <v>0.15</v>
      </c>
      <c r="M47">
        <v>2040</v>
      </c>
    </row>
  </sheetData>
  <phoneticPr fontId="4" type="noConversion"/>
  <dataValidations xWindow="941" yWindow="782" count="5">
    <dataValidation type="decimal" allowBlank="1" showInputMessage="1" showErrorMessage="1" errorTitle="Input Error " error="Enter a value between 1.5% and 5.2%" promptTitle="Inflation (CPI)" prompt="Enter a value for inflation between 1.5% and 5.2% _x000d_Default Value: 2.2% " sqref="D28" xr:uid="{00000000-0002-0000-0100-000000000000}">
      <formula1>0.014</formula1>
      <formula2>0.062</formula2>
    </dataValidation>
    <dataValidation type="decimal" allowBlank="1" showInputMessage="1" showErrorMessage="1" errorTitle="Input Error" error="Enter a value between 0% and 3.2%." promptTitle="Real GDP" prompt="Enter a value for Real GDP per capita between 0% and 3.2% _x000d_Default Value: 1.6" sqref="E28" xr:uid="{00000000-0002-0000-0100-000001000000}">
      <formula1>0</formula1>
      <formula2>0.035</formula2>
    </dataValidation>
    <dataValidation type="list" allowBlank="1" showInputMessage="1" showErrorMessage="1" promptTitle="Health Share of GDP Constraint" prompt="Select a % Constraint or None _x000d_Default Value:25%_x000d_" sqref="H40" xr:uid="{00000000-0002-0000-0100-000002000000}">
      <formula1>$L$40:$L$47</formula1>
    </dataValidation>
    <dataValidation type="decimal" allowBlank="1" showInputMessage="1" showErrorMessage="1" errorTitle="Input Error" error="Enter a value between 0.5% and 2.7%." promptTitle="Excess Medical Cost Growth" prompt="Enter a value for Excess Medical Cost Growth between 0.5% and 2.7% _x000d_Default Value: 1.3%" sqref="F28" xr:uid="{00000000-0002-0000-0100-000003000000}">
      <formula1>0.005</formula1>
      <formula2>0.027</formula2>
    </dataValidation>
    <dataValidation type="list" allowBlank="1" showInputMessage="1" showErrorMessage="1" promptTitle="Year Constraint " prompt="Enter Year Constraint or None_x000d_Default Year:2075" sqref="H41" xr:uid="{00000000-0002-0000-0100-000004000000}">
      <formula1>$M$40:$M$49</formula1>
    </dataValidation>
  </dataValidations>
  <pageMargins left="0.75" right="0.75" top="1" bottom="1" header="0.5" footer="0.5"/>
  <pageSetup scale="95" orientation="portrait" horizontalDpi="4294967292" verticalDpi="4294967292"/>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84"/>
  <sheetViews>
    <sheetView showGridLines="0" zoomScale="125" zoomScaleNormal="125" zoomScalePageLayoutView="125" workbookViewId="0">
      <selection activeCell="B1" sqref="B1"/>
    </sheetView>
  </sheetViews>
  <sheetFormatPr defaultColWidth="11.44140625" defaultRowHeight="15.6" x14ac:dyDescent="0.3"/>
  <cols>
    <col min="1" max="1" width="1.44140625" customWidth="1"/>
    <col min="2" max="2" width="5.77734375" style="5" customWidth="1"/>
    <col min="3" max="3" width="3" style="5" customWidth="1"/>
    <col min="4" max="4" width="7.44140625" style="8" customWidth="1"/>
    <col min="5" max="5" width="8.6640625" customWidth="1"/>
    <col min="6" max="6" width="9.33203125" customWidth="1"/>
    <col min="7" max="7" width="1.44140625" customWidth="1"/>
    <col min="8" max="8" width="6.44140625" customWidth="1"/>
    <col min="9" max="9" width="8.77734375" customWidth="1"/>
    <col min="10" max="11" width="7.44140625" customWidth="1"/>
    <col min="12" max="12" width="7.33203125" customWidth="1"/>
  </cols>
  <sheetData>
    <row r="1" spans="2:12" ht="20.399999999999999" x14ac:dyDescent="0.35">
      <c r="B1" s="308" t="s">
        <v>111</v>
      </c>
      <c r="C1" s="309"/>
      <c r="D1" s="308"/>
      <c r="E1" s="308"/>
      <c r="F1" s="308"/>
      <c r="G1" s="308"/>
      <c r="H1" s="308"/>
      <c r="I1" s="308"/>
      <c r="J1" s="310"/>
      <c r="K1" s="310"/>
      <c r="L1" s="310"/>
    </row>
    <row r="2" spans="2:12" x14ac:dyDescent="0.3">
      <c r="D2" s="51" t="s">
        <v>50</v>
      </c>
      <c r="E2" s="3"/>
      <c r="F2" s="3"/>
      <c r="G2" s="3"/>
      <c r="H2" s="3"/>
    </row>
    <row r="3" spans="2:12" x14ac:dyDescent="0.3">
      <c r="D3" s="51"/>
      <c r="E3" s="3"/>
      <c r="F3" s="3"/>
      <c r="G3" s="3"/>
      <c r="H3" s="3"/>
    </row>
    <row r="4" spans="2:12" ht="37.049999999999997" customHeight="1" x14ac:dyDescent="0.3">
      <c r="B4" s="61" t="s">
        <v>37</v>
      </c>
      <c r="C4" s="4"/>
      <c r="D4" s="173" t="s">
        <v>38</v>
      </c>
      <c r="E4" s="169" t="s">
        <v>60</v>
      </c>
      <c r="H4" s="146" t="s">
        <v>52</v>
      </c>
      <c r="I4" s="149" t="s">
        <v>53</v>
      </c>
      <c r="J4" s="134" t="s">
        <v>47</v>
      </c>
      <c r="K4" s="170" t="s">
        <v>54</v>
      </c>
    </row>
    <row r="5" spans="2:12" ht="16.2" x14ac:dyDescent="0.35">
      <c r="B5" s="6">
        <f>Input!D11</f>
        <v>2021</v>
      </c>
      <c r="C5" s="6"/>
      <c r="D5" s="164" t="s">
        <v>97</v>
      </c>
      <c r="E5" s="125" t="str">
        <f>+'P matrix'!B21</f>
        <v>???</v>
      </c>
      <c r="F5" s="128" t="s">
        <v>25</v>
      </c>
      <c r="G5" s="58"/>
      <c r="H5" s="147" t="s">
        <v>97</v>
      </c>
      <c r="I5" s="148" t="s">
        <v>97</v>
      </c>
      <c r="J5" s="135"/>
      <c r="K5" s="132"/>
    </row>
    <row r="6" spans="2:12" x14ac:dyDescent="0.3">
      <c r="B6" s="54">
        <f>+B5+1</f>
        <v>2022</v>
      </c>
      <c r="D6" s="164" t="s">
        <v>97</v>
      </c>
      <c r="E6" s="125" t="str">
        <f>+'P matrix'!B22</f>
        <v>???</v>
      </c>
      <c r="F6" s="128" t="s">
        <v>22</v>
      </c>
      <c r="G6" s="58"/>
      <c r="H6" s="147" t="s">
        <v>97</v>
      </c>
      <c r="I6" s="148" t="s">
        <v>97</v>
      </c>
      <c r="K6" s="132"/>
    </row>
    <row r="7" spans="2:12" x14ac:dyDescent="0.3">
      <c r="B7" s="54">
        <f>+B6+1</f>
        <v>2023</v>
      </c>
      <c r="D7" s="164" t="s">
        <v>97</v>
      </c>
      <c r="E7" s="125" t="str">
        <f>+'P matrix'!B23</f>
        <v>???</v>
      </c>
      <c r="F7" s="128" t="s">
        <v>23</v>
      </c>
      <c r="G7" s="59"/>
      <c r="H7" s="147" t="s">
        <v>97</v>
      </c>
      <c r="I7" s="148" t="s">
        <v>97</v>
      </c>
      <c r="K7" s="132"/>
    </row>
    <row r="8" spans="2:12" ht="18" customHeight="1" thickBot="1" x14ac:dyDescent="0.35">
      <c r="B8" s="124">
        <f t="shared" ref="B8:B69" si="0">+B7+1</f>
        <v>2024</v>
      </c>
      <c r="C8" s="86"/>
      <c r="D8" s="165">
        <v>5.3999999999999999E-2</v>
      </c>
      <c r="E8" s="126">
        <f>+'P matrix'!B24</f>
        <v>5.3999999999999999E-2</v>
      </c>
      <c r="F8" s="129" t="s">
        <v>63</v>
      </c>
      <c r="G8" s="186"/>
      <c r="H8" s="160">
        <f>+'P matrix'!C24</f>
        <v>4.0399999999999998E-2</v>
      </c>
      <c r="I8" s="161">
        <f t="shared" ref="I8:I68" si="1">+(1+E8)/(1+H8)-1</f>
        <v>1.3071895424836555E-2</v>
      </c>
      <c r="J8" s="162"/>
      <c r="K8" s="163"/>
    </row>
    <row r="9" spans="2:12" ht="18" customHeight="1" thickTop="1" x14ac:dyDescent="0.3">
      <c r="B9" s="5">
        <f t="shared" si="0"/>
        <v>2025</v>
      </c>
      <c r="D9" s="166">
        <v>5.3636520833333284E-2</v>
      </c>
      <c r="E9" s="127">
        <f>+'P matrix'!B25</f>
        <v>5.3636520833333284E-2</v>
      </c>
      <c r="F9" s="130"/>
      <c r="G9" s="57"/>
      <c r="H9" s="147">
        <f>+'P matrix'!C25</f>
        <v>4.0395833333333304E-2</v>
      </c>
      <c r="I9" s="148">
        <f t="shared" si="1"/>
        <v>1.2726586435451104E-2</v>
      </c>
      <c r="J9" s="294">
        <f>'P matrix'!D25</f>
        <v>0.19153918304288051</v>
      </c>
      <c r="K9" s="133"/>
    </row>
    <row r="10" spans="2:12" ht="18" x14ac:dyDescent="0.3">
      <c r="B10" s="5">
        <f t="shared" si="0"/>
        <v>2026</v>
      </c>
      <c r="D10" s="166">
        <v>5.3273041666666576E-2</v>
      </c>
      <c r="E10" s="127">
        <f>+'P matrix'!B26</f>
        <v>5.3273041666666576E-2</v>
      </c>
      <c r="F10" s="131" t="s">
        <v>26</v>
      </c>
      <c r="G10" s="57"/>
      <c r="H10" s="147">
        <f>+'P matrix'!C26</f>
        <v>4.0391666666666604E-2</v>
      </c>
      <c r="I10" s="148">
        <f t="shared" si="1"/>
        <v>1.2381274680208554E-2</v>
      </c>
      <c r="K10" s="133"/>
    </row>
    <row r="11" spans="2:12" ht="18" x14ac:dyDescent="0.3">
      <c r="B11" s="5">
        <f t="shared" si="0"/>
        <v>2027</v>
      </c>
      <c r="D11" s="166">
        <v>5.2909562499999868E-2</v>
      </c>
      <c r="E11" s="127">
        <f>+'P matrix'!B27</f>
        <v>5.2909562499999868E-2</v>
      </c>
      <c r="F11" s="131" t="s">
        <v>27</v>
      </c>
      <c r="G11" s="57"/>
      <c r="H11" s="147">
        <f>+'P matrix'!C27</f>
        <v>4.038749999999991E-2</v>
      </c>
      <c r="I11" s="148">
        <f t="shared" si="1"/>
        <v>1.2035960159075154E-2</v>
      </c>
      <c r="J11" s="171" t="s">
        <v>107</v>
      </c>
      <c r="K11" s="133"/>
    </row>
    <row r="12" spans="2:12" ht="18" x14ac:dyDescent="0.3">
      <c r="B12" s="5">
        <f t="shared" si="0"/>
        <v>2028</v>
      </c>
      <c r="D12" s="166">
        <v>5.254608333333316E-2</v>
      </c>
      <c r="E12" s="127">
        <f>+'P matrix'!B28</f>
        <v>5.254608333333316E-2</v>
      </c>
      <c r="F12" s="130"/>
      <c r="G12" s="7"/>
      <c r="H12" s="147">
        <f>+'P matrix'!C28</f>
        <v>4.0383333333333216E-2</v>
      </c>
      <c r="I12" s="148">
        <f t="shared" si="1"/>
        <v>1.1690642872018264E-2</v>
      </c>
      <c r="J12" s="172" t="s">
        <v>58</v>
      </c>
      <c r="K12" s="133"/>
    </row>
    <row r="13" spans="2:12" ht="18.600000000000001" thickBot="1" x14ac:dyDescent="0.35">
      <c r="B13" s="86">
        <f t="shared" si="0"/>
        <v>2029</v>
      </c>
      <c r="C13" s="86"/>
      <c r="D13" s="167">
        <v>5.2182604166666459E-2</v>
      </c>
      <c r="E13" s="126">
        <f>+'P matrix'!B29</f>
        <v>5.2182604166666459E-2</v>
      </c>
      <c r="F13" s="158"/>
      <c r="G13" s="159"/>
      <c r="H13" s="160">
        <f>+'P matrix'!C29</f>
        <v>4.0379166666666529E-2</v>
      </c>
      <c r="I13" s="161">
        <f t="shared" si="1"/>
        <v>1.1345322819004133E-2</v>
      </c>
      <c r="J13" s="162"/>
      <c r="K13" s="163"/>
    </row>
    <row r="14" spans="2:12" ht="19.05" customHeight="1" thickTop="1" x14ac:dyDescent="0.3">
      <c r="B14" s="295">
        <f t="shared" si="0"/>
        <v>2030</v>
      </c>
      <c r="C14" s="296"/>
      <c r="D14" s="297">
        <v>5.1819124999999744E-2</v>
      </c>
      <c r="E14" s="298">
        <f>+'P matrix'!B30</f>
        <v>5.1819124999999744E-2</v>
      </c>
      <c r="F14" s="299" t="s">
        <v>24</v>
      </c>
      <c r="G14" s="300"/>
      <c r="H14" s="301">
        <f>+'P matrix'!C30</f>
        <v>4.0374999999999828E-2</v>
      </c>
      <c r="I14" s="302">
        <f t="shared" si="1"/>
        <v>1.0999999999999899E-2</v>
      </c>
      <c r="J14" s="303">
        <f>+'P matrix'!D30</f>
        <v>0.20300000000000001</v>
      </c>
      <c r="K14" s="304">
        <v>0.20300000000000001</v>
      </c>
    </row>
    <row r="15" spans="2:12" ht="13.95" customHeight="1" x14ac:dyDescent="0.3">
      <c r="B15" s="5">
        <f t="shared" si="0"/>
        <v>2031</v>
      </c>
      <c r="D15" s="166">
        <v>5.1819124999999744E-2</v>
      </c>
      <c r="E15" s="127">
        <f>+'P matrix'!B31</f>
        <v>5.1819124999999744E-2</v>
      </c>
      <c r="F15" s="131" t="s">
        <v>39</v>
      </c>
      <c r="G15" s="7"/>
      <c r="H15" s="147">
        <f>+'P matrix'!C31</f>
        <v>4.0374999999999828E-2</v>
      </c>
      <c r="I15" s="148">
        <f t="shared" si="1"/>
        <v>1.0999999999999899E-2</v>
      </c>
      <c r="J15" s="87">
        <f>+'P matrix'!D31</f>
        <v>0.205233</v>
      </c>
      <c r="K15" s="133">
        <v>0.205233</v>
      </c>
    </row>
    <row r="16" spans="2:12" ht="13.95" customHeight="1" x14ac:dyDescent="0.3">
      <c r="B16" s="5">
        <f t="shared" si="0"/>
        <v>2032</v>
      </c>
      <c r="D16" s="166">
        <v>5.1819124999999744E-2</v>
      </c>
      <c r="E16" s="127">
        <f>+'P matrix'!B32</f>
        <v>5.1819124999999744E-2</v>
      </c>
      <c r="F16" s="131" t="s">
        <v>39</v>
      </c>
      <c r="G16" s="7"/>
      <c r="H16" s="147">
        <f>+'P matrix'!C32</f>
        <v>4.0374999999999828E-2</v>
      </c>
      <c r="I16" s="148">
        <f t="shared" si="1"/>
        <v>1.0999999999999899E-2</v>
      </c>
      <c r="J16" s="87">
        <f>+'P matrix'!D32</f>
        <v>0.20749056299999999</v>
      </c>
      <c r="K16" s="133">
        <v>0.20749056299999999</v>
      </c>
    </row>
    <row r="17" spans="2:11" ht="13.95" customHeight="1" x14ac:dyDescent="0.3">
      <c r="B17" s="5">
        <f t="shared" si="0"/>
        <v>2033</v>
      </c>
      <c r="D17" s="166">
        <v>5.1819124999999744E-2</v>
      </c>
      <c r="E17" s="127">
        <f>+'P matrix'!B33</f>
        <v>5.1819124999999744E-2</v>
      </c>
      <c r="F17" s="131" t="s">
        <v>84</v>
      </c>
      <c r="G17" s="7"/>
      <c r="H17" s="147">
        <f>+'P matrix'!C33</f>
        <v>4.0374999999999828E-2</v>
      </c>
      <c r="I17" s="148">
        <f t="shared" si="1"/>
        <v>1.0999999999999899E-2</v>
      </c>
      <c r="J17" s="87">
        <f>+'P matrix'!D33</f>
        <v>0.20977295919299999</v>
      </c>
      <c r="K17" s="133">
        <v>0.20977295919299999</v>
      </c>
    </row>
    <row r="18" spans="2:11" ht="15" customHeight="1" x14ac:dyDescent="0.3">
      <c r="B18" s="5">
        <f t="shared" si="0"/>
        <v>2034</v>
      </c>
      <c r="D18" s="166">
        <v>5.1819124999999744E-2</v>
      </c>
      <c r="E18" s="127">
        <f>+'P matrix'!B34</f>
        <v>5.1819124999999744E-2</v>
      </c>
      <c r="F18" s="131" t="s">
        <v>39</v>
      </c>
      <c r="G18" s="7"/>
      <c r="H18" s="147">
        <f>+'P matrix'!C34</f>
        <v>4.0374999999999828E-2</v>
      </c>
      <c r="I18" s="148">
        <f t="shared" si="1"/>
        <v>1.0999999999999899E-2</v>
      </c>
      <c r="J18" s="87">
        <f>+'P matrix'!D34</f>
        <v>0.21208046174412298</v>
      </c>
      <c r="K18" s="133">
        <v>0.21208046174412298</v>
      </c>
    </row>
    <row r="19" spans="2:11" ht="13.95" customHeight="1" x14ac:dyDescent="0.3">
      <c r="B19" s="5">
        <f t="shared" si="0"/>
        <v>2035</v>
      </c>
      <c r="D19" s="166">
        <v>5.1819124999999744E-2</v>
      </c>
      <c r="E19" s="127">
        <f>+'P matrix'!B35</f>
        <v>5.1819124999999744E-2</v>
      </c>
      <c r="F19" s="131" t="s">
        <v>39</v>
      </c>
      <c r="G19" s="7"/>
      <c r="H19" s="147">
        <f>+'P matrix'!C35</f>
        <v>4.0374999999999828E-2</v>
      </c>
      <c r="I19" s="148">
        <f t="shared" si="1"/>
        <v>1.0999999999999899E-2</v>
      </c>
      <c r="J19" s="87">
        <f>+'P matrix'!D35</f>
        <v>0.21441334682330832</v>
      </c>
      <c r="K19" s="133">
        <v>0.21441334682330832</v>
      </c>
    </row>
    <row r="20" spans="2:11" ht="13.95" customHeight="1" x14ac:dyDescent="0.3">
      <c r="B20" s="5">
        <f t="shared" si="0"/>
        <v>2036</v>
      </c>
      <c r="D20" s="166">
        <v>5.1819124999999744E-2</v>
      </c>
      <c r="E20" s="127">
        <f>+'P matrix'!B36</f>
        <v>5.1819124999999744E-2</v>
      </c>
      <c r="F20" s="131" t="s">
        <v>39</v>
      </c>
      <c r="G20" s="7"/>
      <c r="H20" s="147">
        <f>+'P matrix'!C36</f>
        <v>4.0374999999999828E-2</v>
      </c>
      <c r="I20" s="148">
        <f t="shared" si="1"/>
        <v>1.0999999999999899E-2</v>
      </c>
      <c r="J20" s="87">
        <f>+'P matrix'!D36</f>
        <v>0.21677189363836469</v>
      </c>
      <c r="K20" s="133">
        <v>0.21677189363836469</v>
      </c>
    </row>
    <row r="21" spans="2:11" ht="13.95" customHeight="1" x14ac:dyDescent="0.3">
      <c r="B21" s="5">
        <f t="shared" si="0"/>
        <v>2037</v>
      </c>
      <c r="D21" s="166">
        <v>5.1819124999999744E-2</v>
      </c>
      <c r="E21" s="127">
        <f>+'P matrix'!B37</f>
        <v>5.1819124999999744E-2</v>
      </c>
      <c r="F21" s="131" t="s">
        <v>39</v>
      </c>
      <c r="G21" s="7"/>
      <c r="H21" s="147">
        <f>+'P matrix'!C37</f>
        <v>4.0374999999999828E-2</v>
      </c>
      <c r="I21" s="148">
        <f t="shared" si="1"/>
        <v>1.0999999999999899E-2</v>
      </c>
      <c r="J21" s="87">
        <f>+'P matrix'!D37</f>
        <v>0.21915638446838667</v>
      </c>
      <c r="K21" s="133">
        <v>0.21915638446838667</v>
      </c>
    </row>
    <row r="22" spans="2:11" ht="13.95" customHeight="1" x14ac:dyDescent="0.3">
      <c r="B22" s="5">
        <f t="shared" si="0"/>
        <v>2038</v>
      </c>
      <c r="D22" s="166">
        <v>5.1819124999999744E-2</v>
      </c>
      <c r="E22" s="127">
        <f>+'P matrix'!B38</f>
        <v>5.1819124999999744E-2</v>
      </c>
      <c r="F22" s="131" t="s">
        <v>39</v>
      </c>
      <c r="G22" s="7"/>
      <c r="H22" s="147">
        <f>+'P matrix'!C38</f>
        <v>4.0374999999999828E-2</v>
      </c>
      <c r="I22" s="148">
        <f t="shared" si="1"/>
        <v>1.0999999999999899E-2</v>
      </c>
      <c r="J22" s="87">
        <f>+'P matrix'!D38</f>
        <v>0.2215671046975389</v>
      </c>
      <c r="K22" s="133">
        <v>0.2215671046975389</v>
      </c>
    </row>
    <row r="23" spans="2:11" ht="13.95" customHeight="1" x14ac:dyDescent="0.3">
      <c r="B23" s="5">
        <f t="shared" si="0"/>
        <v>2039</v>
      </c>
      <c r="D23" s="166">
        <v>5.1819124999999744E-2</v>
      </c>
      <c r="E23" s="127">
        <f>+'P matrix'!B39</f>
        <v>5.1819124999999744E-2</v>
      </c>
      <c r="F23" s="131" t="s">
        <v>39</v>
      </c>
      <c r="G23" s="7"/>
      <c r="H23" s="147">
        <f>+'P matrix'!C39</f>
        <v>4.0374999999999828E-2</v>
      </c>
      <c r="I23" s="148">
        <f t="shared" si="1"/>
        <v>1.0999999999999899E-2</v>
      </c>
      <c r="J23" s="87">
        <f>+'P matrix'!D39</f>
        <v>0.22400434284921183</v>
      </c>
      <c r="K23" s="133">
        <v>0.22400434284921183</v>
      </c>
    </row>
    <row r="24" spans="2:11" ht="13.95" customHeight="1" x14ac:dyDescent="0.3">
      <c r="B24" s="267">
        <f t="shared" si="0"/>
        <v>2040</v>
      </c>
      <c r="C24" s="150"/>
      <c r="D24" s="168">
        <v>5.1819124999999744E-2</v>
      </c>
      <c r="E24" s="151">
        <f>+'P matrix'!B40</f>
        <v>5.1819124999999744E-2</v>
      </c>
      <c r="F24" s="152" t="s">
        <v>39</v>
      </c>
      <c r="G24" s="153"/>
      <c r="H24" s="154">
        <f>+'P matrix'!C40</f>
        <v>4.0374999999999828E-2</v>
      </c>
      <c r="I24" s="155">
        <f t="shared" si="1"/>
        <v>1.0999999999999899E-2</v>
      </c>
      <c r="J24" s="156">
        <f>+'P matrix'!D40</f>
        <v>0.22646839062055316</v>
      </c>
      <c r="K24" s="157">
        <v>0.22646839062055316</v>
      </c>
    </row>
    <row r="25" spans="2:11" ht="13.95" customHeight="1" x14ac:dyDescent="0.3">
      <c r="B25" s="5">
        <f t="shared" si="0"/>
        <v>2041</v>
      </c>
      <c r="D25" s="166">
        <v>5.1819124999999744E-2</v>
      </c>
      <c r="E25" s="127">
        <f>+'P matrix'!B41</f>
        <v>5.1819124999999744E-2</v>
      </c>
      <c r="F25" s="131" t="s">
        <v>39</v>
      </c>
      <c r="G25" s="7"/>
      <c r="H25" s="147">
        <f>+'P matrix'!C41</f>
        <v>4.0374999999999828E-2</v>
      </c>
      <c r="I25" s="148">
        <f t="shared" si="1"/>
        <v>1.0999999999999899E-2</v>
      </c>
      <c r="J25" s="87">
        <f>+'P matrix'!D41</f>
        <v>0.22895954291737924</v>
      </c>
      <c r="K25" s="133">
        <v>0.22895954291737924</v>
      </c>
    </row>
    <row r="26" spans="2:11" ht="13.95" customHeight="1" x14ac:dyDescent="0.3">
      <c r="B26" s="5">
        <f t="shared" si="0"/>
        <v>2042</v>
      </c>
      <c r="D26" s="166">
        <v>5.1819124999999744E-2</v>
      </c>
      <c r="E26" s="127">
        <f>+'P matrix'!B42</f>
        <v>5.1819124999999744E-2</v>
      </c>
      <c r="F26" s="131" t="s">
        <v>39</v>
      </c>
      <c r="G26" s="7"/>
      <c r="H26" s="147">
        <f>+'P matrix'!C42</f>
        <v>4.0374999999999828E-2</v>
      </c>
      <c r="I26" s="148">
        <f t="shared" si="1"/>
        <v>1.0999999999999899E-2</v>
      </c>
      <c r="J26" s="87">
        <f>+'P matrix'!D42</f>
        <v>0.23147809788947041</v>
      </c>
      <c r="K26" s="133">
        <v>0.23147809788947041</v>
      </c>
    </row>
    <row r="27" spans="2:11" ht="13.95" customHeight="1" x14ac:dyDescent="0.3">
      <c r="B27" s="5">
        <f t="shared" si="0"/>
        <v>2043</v>
      </c>
      <c r="D27" s="166">
        <v>5.1819124999999744E-2</v>
      </c>
      <c r="E27" s="127">
        <f>+'P matrix'!B43</f>
        <v>5.1819124999999744E-2</v>
      </c>
      <c r="F27" s="131" t="s">
        <v>39</v>
      </c>
      <c r="G27" s="7"/>
      <c r="H27" s="147">
        <f>+'P matrix'!C43</f>
        <v>4.0374999999999828E-2</v>
      </c>
      <c r="I27" s="148">
        <f t="shared" si="1"/>
        <v>1.0999999999999899E-2</v>
      </c>
      <c r="J27" s="87">
        <f>+'P matrix'!D43</f>
        <v>0.23402435696625457</v>
      </c>
      <c r="K27" s="133">
        <v>0.23402435696625457</v>
      </c>
    </row>
    <row r="28" spans="2:11" ht="13.95" customHeight="1" x14ac:dyDescent="0.3">
      <c r="B28" s="5">
        <f t="shared" si="0"/>
        <v>2044</v>
      </c>
      <c r="D28" s="166">
        <v>5.1819124999999744E-2</v>
      </c>
      <c r="E28" s="127">
        <f>+'P matrix'!B44</f>
        <v>5.1819124999999744E-2</v>
      </c>
      <c r="F28" s="131" t="s">
        <v>39</v>
      </c>
      <c r="G28" s="7"/>
      <c r="H28" s="147">
        <f>+'P matrix'!C44</f>
        <v>4.0374999999999828E-2</v>
      </c>
      <c r="I28" s="148">
        <f t="shared" si="1"/>
        <v>1.0999999999999899E-2</v>
      </c>
      <c r="J28" s="87">
        <f>+'P matrix'!D44</f>
        <v>0.23659862489288336</v>
      </c>
      <c r="K28" s="133">
        <v>0.23659862489288336</v>
      </c>
    </row>
    <row r="29" spans="2:11" ht="13.95" customHeight="1" x14ac:dyDescent="0.3">
      <c r="B29" s="5">
        <f t="shared" si="0"/>
        <v>2045</v>
      </c>
      <c r="D29" s="166">
        <v>5.1819124999999744E-2</v>
      </c>
      <c r="E29" s="127">
        <f>+'P matrix'!B45</f>
        <v>5.1819124999999744E-2</v>
      </c>
      <c r="F29" s="131" t="s">
        <v>39</v>
      </c>
      <c r="G29" s="7"/>
      <c r="H29" s="147">
        <f>+'P matrix'!C45</f>
        <v>4.0374999999999828E-2</v>
      </c>
      <c r="I29" s="148">
        <f t="shared" si="1"/>
        <v>1.0999999999999899E-2</v>
      </c>
      <c r="J29" s="87">
        <f>+'P matrix'!D45</f>
        <v>0.23920120976670506</v>
      </c>
      <c r="K29" s="133">
        <v>0.23920120976670506</v>
      </c>
    </row>
    <row r="30" spans="2:11" ht="13.95" customHeight="1" x14ac:dyDescent="0.3">
      <c r="B30" s="5">
        <f t="shared" si="0"/>
        <v>2046</v>
      </c>
      <c r="D30" s="166">
        <v>5.1819124999999744E-2</v>
      </c>
      <c r="E30" s="127">
        <f>+'P matrix'!B46</f>
        <v>5.1819124999999744E-2</v>
      </c>
      <c r="F30" s="131" t="s">
        <v>39</v>
      </c>
      <c r="G30" s="7"/>
      <c r="H30" s="147">
        <f>+'P matrix'!C46</f>
        <v>4.0374999999999828E-2</v>
      </c>
      <c r="I30" s="148">
        <f t="shared" si="1"/>
        <v>1.0999999999999899E-2</v>
      </c>
      <c r="J30" s="87">
        <f>+'P matrix'!D46</f>
        <v>0.2418324230741388</v>
      </c>
      <c r="K30" s="133">
        <v>0.2418324230741388</v>
      </c>
    </row>
    <row r="31" spans="2:11" ht="13.95" customHeight="1" x14ac:dyDescent="0.3">
      <c r="B31" s="5">
        <f t="shared" si="0"/>
        <v>2047</v>
      </c>
      <c r="D31" s="166">
        <v>5.1819124999999744E-2</v>
      </c>
      <c r="E31" s="127">
        <f>+'P matrix'!B47</f>
        <v>5.1819124999999744E-2</v>
      </c>
      <c r="F31" s="131" t="s">
        <v>39</v>
      </c>
      <c r="G31" s="7"/>
      <c r="H31" s="147">
        <f>+'P matrix'!C47</f>
        <v>4.0374999999999828E-2</v>
      </c>
      <c r="I31" s="148">
        <f t="shared" si="1"/>
        <v>1.0999999999999899E-2</v>
      </c>
      <c r="J31" s="87">
        <f>+'P matrix'!D47</f>
        <v>0.24449257972795432</v>
      </c>
      <c r="K31" s="133">
        <v>0.24449257972795432</v>
      </c>
    </row>
    <row r="32" spans="2:11" ht="13.95" customHeight="1" x14ac:dyDescent="0.3">
      <c r="B32" s="5">
        <f t="shared" si="0"/>
        <v>2048</v>
      </c>
      <c r="D32" s="166">
        <v>5.1819124999999744E-2</v>
      </c>
      <c r="E32" s="127">
        <f>+'P matrix'!B48</f>
        <v>5.1819124999999744E-2</v>
      </c>
      <c r="F32" s="131" t="s">
        <v>39</v>
      </c>
      <c r="G32" s="7"/>
      <c r="H32" s="147">
        <f>+'P matrix'!C48</f>
        <v>4.0374999999999828E-2</v>
      </c>
      <c r="I32" s="148">
        <f t="shared" si="1"/>
        <v>1.0999999999999899E-2</v>
      </c>
      <c r="J32" s="87">
        <f>+'P matrix'!D48</f>
        <v>0.2471819981049618</v>
      </c>
      <c r="K32" s="133">
        <v>0.2471819981049618</v>
      </c>
    </row>
    <row r="33" spans="2:11" ht="13.95" customHeight="1" x14ac:dyDescent="0.3">
      <c r="B33" s="5">
        <f t="shared" si="0"/>
        <v>2049</v>
      </c>
      <c r="D33" s="166">
        <v>5.1819124999999744E-2</v>
      </c>
      <c r="E33" s="127">
        <f>+'P matrix'!B49</f>
        <v>5.1819124999999744E-2</v>
      </c>
      <c r="F33" s="131" t="s">
        <v>39</v>
      </c>
      <c r="G33" s="7"/>
      <c r="H33" s="147">
        <f>+'P matrix'!C49</f>
        <v>4.0374999999999828E-2</v>
      </c>
      <c r="I33" s="148">
        <f t="shared" si="1"/>
        <v>1.0999999999999899E-2</v>
      </c>
      <c r="J33" s="87">
        <f>+'P matrix'!D49</f>
        <v>0.24990100008411636</v>
      </c>
      <c r="K33" s="133">
        <v>0.24990100008411636</v>
      </c>
    </row>
    <row r="34" spans="2:11" ht="13.95" customHeight="1" x14ac:dyDescent="0.3">
      <c r="B34" s="267">
        <f t="shared" si="0"/>
        <v>2050</v>
      </c>
      <c r="C34" s="150"/>
      <c r="D34" s="168">
        <v>5.1819124999999744E-2</v>
      </c>
      <c r="E34" s="151">
        <f>+'P matrix'!B50</f>
        <v>5.1819124999999744E-2</v>
      </c>
      <c r="F34" s="152" t="s">
        <v>39</v>
      </c>
      <c r="G34" s="153"/>
      <c r="H34" s="154">
        <f>+'P matrix'!C50</f>
        <v>4.0374999999999828E-2</v>
      </c>
      <c r="I34" s="155">
        <f t="shared" si="1"/>
        <v>1.0999999999999899E-2</v>
      </c>
      <c r="J34" s="156">
        <f>+'P matrix'!D50</f>
        <v>0.25264991108504165</v>
      </c>
      <c r="K34" s="157">
        <v>0.25264991108504165</v>
      </c>
    </row>
    <row r="35" spans="2:11" ht="13.95" customHeight="1" x14ac:dyDescent="0.3">
      <c r="B35" s="5">
        <f t="shared" si="0"/>
        <v>2051</v>
      </c>
      <c r="D35" s="166">
        <v>5.0640899984007781E-2</v>
      </c>
      <c r="E35" s="127">
        <f>+'P matrix'!B51</f>
        <v>5.0640899984007781E-2</v>
      </c>
      <c r="F35" s="131" t="s">
        <v>39</v>
      </c>
      <c r="G35" s="7"/>
      <c r="H35" s="147">
        <f>+'P matrix'!C51</f>
        <v>4.0374999999999828E-2</v>
      </c>
      <c r="I35" s="148">
        <f t="shared" si="1"/>
        <v>9.8674996842560425E-3</v>
      </c>
      <c r="J35" s="87">
        <f>+'P matrix'!D51</f>
        <v>0.25514293400290067</v>
      </c>
      <c r="K35" s="133">
        <v>0.25514293400290067</v>
      </c>
    </row>
    <row r="36" spans="2:11" ht="13.95" customHeight="1" x14ac:dyDescent="0.3">
      <c r="B36" s="5">
        <f t="shared" si="0"/>
        <v>2052</v>
      </c>
      <c r="D36" s="166">
        <v>5.0177711261610414E-2</v>
      </c>
      <c r="E36" s="127">
        <f>+'P matrix'!B52</f>
        <v>5.0177711261610414E-2</v>
      </c>
      <c r="F36" s="131" t="s">
        <v>39</v>
      </c>
      <c r="G36" s="7"/>
      <c r="H36" s="147">
        <f>+'P matrix'!C52</f>
        <v>4.0374999999999828E-2</v>
      </c>
      <c r="I36" s="148">
        <f t="shared" si="1"/>
        <v>9.4222864463395783E-3</v>
      </c>
      <c r="J36" s="87">
        <f>+'P matrix'!D52</f>
        <v>0.25754696381183551</v>
      </c>
      <c r="K36" s="133">
        <v>0.25754696381183551</v>
      </c>
    </row>
    <row r="37" spans="2:11" ht="13.95" customHeight="1" x14ac:dyDescent="0.3">
      <c r="B37" s="5">
        <f t="shared" si="0"/>
        <v>2053</v>
      </c>
      <c r="D37" s="166">
        <v>4.9830748039777717E-2</v>
      </c>
      <c r="E37" s="127">
        <f>+'P matrix'!B53</f>
        <v>4.9830748039777717E-2</v>
      </c>
      <c r="F37" s="131" t="s">
        <v>39</v>
      </c>
      <c r="G37" s="7"/>
      <c r="H37" s="147">
        <f>+'P matrix'!C53</f>
        <v>4.0374999999999828E-2</v>
      </c>
      <c r="I37" s="148">
        <f t="shared" si="1"/>
        <v>9.0887882155741284E-3</v>
      </c>
      <c r="J37" s="87">
        <f>+'P matrix'!D53</f>
        <v>0.25988775362148542</v>
      </c>
      <c r="K37" s="133">
        <v>0.25988775362148542</v>
      </c>
    </row>
    <row r="38" spans="2:11" ht="16.05" customHeight="1" x14ac:dyDescent="0.3">
      <c r="B38" s="5">
        <f t="shared" si="0"/>
        <v>2054</v>
      </c>
      <c r="D38" s="166">
        <v>4.954318186644846E-2</v>
      </c>
      <c r="E38" s="127">
        <f>+'P matrix'!B54</f>
        <v>4.954318186644846E-2</v>
      </c>
      <c r="F38" s="131" t="s">
        <v>39</v>
      </c>
      <c r="G38" s="7"/>
      <c r="H38" s="147">
        <f>+'P matrix'!C54</f>
        <v>4.0374999999999828E-2</v>
      </c>
      <c r="I38" s="148">
        <f t="shared" si="1"/>
        <v>8.8123819454029029E-3</v>
      </c>
      <c r="J38" s="87">
        <f>+'P matrix'!D54</f>
        <v>0.26217798376933071</v>
      </c>
      <c r="K38" s="133">
        <v>0.26217798376933071</v>
      </c>
    </row>
    <row r="39" spans="2:11" ht="13.95" customHeight="1" x14ac:dyDescent="0.3">
      <c r="B39" s="5">
        <f t="shared" si="0"/>
        <v>2055</v>
      </c>
      <c r="C39" s="55"/>
      <c r="D39" s="166">
        <v>4.9293317293971572E-2</v>
      </c>
      <c r="E39" s="127">
        <f>+'P matrix'!B55</f>
        <v>4.9293317293971572E-2</v>
      </c>
      <c r="F39" s="131" t="s">
        <v>39</v>
      </c>
      <c r="G39" s="7"/>
      <c r="H39" s="147">
        <f>+'P matrix'!C55</f>
        <v>4.0374999999999828E-2</v>
      </c>
      <c r="I39" s="148">
        <f t="shared" si="1"/>
        <v>8.5722141477559965E-3</v>
      </c>
      <c r="J39" s="87">
        <f>+'P matrix'!D55</f>
        <v>0.26442542959102833</v>
      </c>
      <c r="K39" s="133">
        <v>0.26442542959102833</v>
      </c>
    </row>
    <row r="40" spans="2:11" ht="13.95" customHeight="1" x14ac:dyDescent="0.3">
      <c r="B40" s="5">
        <f t="shared" si="0"/>
        <v>2056</v>
      </c>
      <c r="D40" s="166">
        <v>4.9070110907910136E-2</v>
      </c>
      <c r="E40" s="127">
        <f>+'P matrix'!B56</f>
        <v>4.9070110907910136E-2</v>
      </c>
      <c r="F40" s="131" t="s">
        <v>39</v>
      </c>
      <c r="G40" s="7"/>
      <c r="H40" s="147">
        <f>+'P matrix'!C56</f>
        <v>4.0374999999999828E-2</v>
      </c>
      <c r="I40" s="148">
        <f t="shared" si="1"/>
        <v>8.3576699823719736E-3</v>
      </c>
      <c r="J40" s="87">
        <f>+'P matrix'!D56</f>
        <v>0.2666354100664971</v>
      </c>
      <c r="K40" s="133">
        <v>0.2666354100664971</v>
      </c>
    </row>
    <row r="41" spans="2:11" ht="13.95" customHeight="1" x14ac:dyDescent="0.3">
      <c r="B41" s="5">
        <f t="shared" si="0"/>
        <v>2057</v>
      </c>
      <c r="D41" s="166">
        <v>4.8867036697836097E-2</v>
      </c>
      <c r="E41" s="127">
        <f>+'P matrix'!B57</f>
        <v>4.8867036697836097E-2</v>
      </c>
      <c r="F41" s="131" t="s">
        <v>39</v>
      </c>
      <c r="G41" s="7"/>
      <c r="H41" s="147">
        <f>+'P matrix'!C57</f>
        <v>4.0374999999999828E-2</v>
      </c>
      <c r="I41" s="148">
        <f t="shared" si="1"/>
        <v>8.1624767010322063E-3</v>
      </c>
      <c r="J41" s="87">
        <f>+'P matrix'!D57</f>
        <v>0.26881181538883503</v>
      </c>
      <c r="K41" s="133">
        <v>0.26881181538883503</v>
      </c>
    </row>
    <row r="42" spans="2:11" ht="13.95" customHeight="1" x14ac:dyDescent="0.3">
      <c r="B42" s="5">
        <f t="shared" si="0"/>
        <v>2058</v>
      </c>
      <c r="D42" s="166">
        <v>4.8679860256972463E-2</v>
      </c>
      <c r="E42" s="127">
        <f>+'P matrix'!B58</f>
        <v>4.8679860256972463E-2</v>
      </c>
      <c r="F42" s="131" t="s">
        <v>39</v>
      </c>
      <c r="G42" s="7"/>
      <c r="H42" s="147">
        <f>+'P matrix'!C58</f>
        <v>4.0374999999999828E-2</v>
      </c>
      <c r="I42" s="148">
        <f t="shared" si="1"/>
        <v>7.9825642263344765E-3</v>
      </c>
      <c r="J42" s="87">
        <f>+'P matrix'!D58</f>
        <v>0.27095762296997394</v>
      </c>
      <c r="K42" s="133">
        <v>0.27095762296997394</v>
      </c>
    </row>
    <row r="43" spans="2:11" ht="13.95" customHeight="1" x14ac:dyDescent="0.3">
      <c r="B43" s="5">
        <f t="shared" si="0"/>
        <v>2059</v>
      </c>
      <c r="D43" s="166">
        <v>4.8505650749255613E-2</v>
      </c>
      <c r="E43" s="127">
        <f>+'P matrix'!B59</f>
        <v>4.8505650749255613E-2</v>
      </c>
      <c r="F43" s="131" t="s">
        <v>39</v>
      </c>
      <c r="G43" s="7"/>
      <c r="H43" s="147">
        <f>+'P matrix'!C59</f>
        <v>4.0374999999999828E-2</v>
      </c>
      <c r="I43" s="148">
        <f t="shared" si="1"/>
        <v>7.8151154624590546E-3</v>
      </c>
      <c r="J43" s="87">
        <f>+'P matrix'!D59</f>
        <v>0.27307518807891773</v>
      </c>
      <c r="K43" s="133">
        <v>0.27307518807891773</v>
      </c>
    </row>
    <row r="44" spans="2:11" ht="13.95" customHeight="1" x14ac:dyDescent="0.3">
      <c r="B44" s="5">
        <f t="shared" si="0"/>
        <v>2060</v>
      </c>
      <c r="D44" s="166">
        <v>4.8342280934785098E-2</v>
      </c>
      <c r="E44" s="127">
        <f>+'P matrix'!B60</f>
        <v>4.8342280934785098E-2</v>
      </c>
      <c r="F44" s="131" t="s">
        <v>39</v>
      </c>
      <c r="G44" s="7"/>
      <c r="H44" s="147">
        <f>+'P matrix'!C60</f>
        <v>4.0374999999999828E-2</v>
      </c>
      <c r="I44" s="148">
        <f t="shared" si="1"/>
        <v>7.6580857236911992E-3</v>
      </c>
      <c r="J44" s="87">
        <f>+'P matrix'!D60</f>
        <v>0.27516642127823915</v>
      </c>
      <c r="K44" s="133">
        <v>0.27516642127823915</v>
      </c>
    </row>
    <row r="45" spans="2:11" ht="13.95" customHeight="1" x14ac:dyDescent="0.3">
      <c r="B45" s="5">
        <f t="shared" si="0"/>
        <v>2061</v>
      </c>
      <c r="D45" s="166">
        <v>4.8188149490932197E-2</v>
      </c>
      <c r="E45" s="127">
        <f>+'P matrix'!B61</f>
        <v>4.8188149490932197E-2</v>
      </c>
      <c r="F45" s="131" t="s">
        <v>39</v>
      </c>
      <c r="G45" s="7"/>
      <c r="H45" s="147">
        <f>+'P matrix'!C61</f>
        <v>4.0374999999999828E-2</v>
      </c>
      <c r="I45" s="148">
        <f t="shared" si="1"/>
        <v>7.5099358317263221E-3</v>
      </c>
      <c r="J45" s="87">
        <f>+'P matrix'!D61</f>
        <v>0.2772329034450845</v>
      </c>
      <c r="K45" s="133">
        <v>0.2772329034450845</v>
      </c>
    </row>
    <row r="46" spans="2:11" ht="13.95" customHeight="1" x14ac:dyDescent="0.3">
      <c r="B46" s="5">
        <f t="shared" si="0"/>
        <v>2062</v>
      </c>
      <c r="D46" s="166">
        <v>4.804201561999899E-2</v>
      </c>
      <c r="E46" s="127">
        <f>+'P matrix'!B62</f>
        <v>4.804201561999899E-2</v>
      </c>
      <c r="F46" s="131" t="s">
        <v>39</v>
      </c>
      <c r="G46" s="7"/>
      <c r="H46" s="147">
        <f>+'P matrix'!C62</f>
        <v>4.0374999999999828E-2</v>
      </c>
      <c r="I46" s="148">
        <f t="shared" si="1"/>
        <v>7.3694731418951775E-3</v>
      </c>
      <c r="J46" s="87">
        <f>+'P matrix'!D62</f>
        <v>0.27927596388107268</v>
      </c>
      <c r="K46" s="133">
        <v>0.27927596388107268</v>
      </c>
    </row>
    <row r="47" spans="2:11" ht="13.95" customHeight="1" x14ac:dyDescent="0.3">
      <c r="B47" s="5">
        <f t="shared" si="0"/>
        <v>2063</v>
      </c>
      <c r="D47" s="166">
        <v>4.7902895001541657E-2</v>
      </c>
      <c r="E47" s="127">
        <f>+'P matrix'!B63</f>
        <v>4.7902895001541657E-2</v>
      </c>
      <c r="F47" s="131" t="s">
        <v>39</v>
      </c>
      <c r="G47" s="7"/>
      <c r="H47" s="147">
        <f>+'P matrix'!C63</f>
        <v>4.0374999999999828E-2</v>
      </c>
      <c r="I47" s="148">
        <f t="shared" si="1"/>
        <v>7.2357515333816291E-3</v>
      </c>
      <c r="J47" s="87">
        <f>+'P matrix'!D63</f>
        <v>0.28129673536496175</v>
      </c>
      <c r="K47" s="133">
        <v>0.28129673536496175</v>
      </c>
    </row>
    <row r="48" spans="2:11" ht="13.95" customHeight="1" x14ac:dyDescent="0.3">
      <c r="B48" s="5">
        <f t="shared" si="0"/>
        <v>2064</v>
      </c>
      <c r="D48" s="166">
        <v>4.7769991391990896E-2</v>
      </c>
      <c r="E48" s="127">
        <f>+'P matrix'!B64</f>
        <v>4.7769991391990896E-2</v>
      </c>
      <c r="F48" s="131" t="s">
        <v>39</v>
      </c>
      <c r="G48" s="7"/>
      <c r="H48" s="147">
        <f>+'P matrix'!C64</f>
        <v>4.0374999999999828E-2</v>
      </c>
      <c r="I48" s="148">
        <f t="shared" si="1"/>
        <v>7.1080056633339161E-3</v>
      </c>
      <c r="J48" s="87">
        <f>+'P matrix'!D64</f>
        <v>0.28329619415301327</v>
      </c>
      <c r="K48" s="133">
        <v>0.28329619415301327</v>
      </c>
    </row>
    <row r="49" spans="2:11" ht="13.95" customHeight="1" x14ac:dyDescent="0.3">
      <c r="B49" s="5">
        <f t="shared" si="0"/>
        <v>2065</v>
      </c>
      <c r="D49" s="166">
        <v>4.7642649999972253E-2</v>
      </c>
      <c r="E49" s="127">
        <f>+'P matrix'!B65</f>
        <v>4.7642649999972253E-2</v>
      </c>
      <c r="F49" s="131" t="s">
        <v>39</v>
      </c>
      <c r="G49" s="7"/>
      <c r="H49" s="147">
        <f>+'P matrix'!C65</f>
        <v>4.0374999999999828E-2</v>
      </c>
      <c r="I49" s="148">
        <f t="shared" si="1"/>
        <v>6.9856061516015977E-3</v>
      </c>
      <c r="J49" s="87">
        <f>+'P matrix'!D65</f>
        <v>0.28527518978961386</v>
      </c>
      <c r="K49" s="133">
        <v>0.28527518978961386</v>
      </c>
    </row>
    <row r="50" spans="2:11" ht="13.95" customHeight="1" x14ac:dyDescent="0.3">
      <c r="B50" s="5">
        <f t="shared" si="0"/>
        <v>2066</v>
      </c>
      <c r="D50" s="166">
        <v>4.6805792252496925E-2</v>
      </c>
      <c r="E50" s="127">
        <f>+'P matrix'!B66</f>
        <v>4.6805792252496925E-2</v>
      </c>
      <c r="F50" s="131" t="s">
        <v>39</v>
      </c>
      <c r="G50" s="7"/>
      <c r="H50" s="147">
        <f>+'P matrix'!C66</f>
        <v>4.0374999999999828E-2</v>
      </c>
      <c r="I50" s="148">
        <f t="shared" si="1"/>
        <v>6.1812252817465829E-3</v>
      </c>
      <c r="J50" s="87">
        <f>+'P matrix'!D66</f>
        <v>0.28703854000499646</v>
      </c>
      <c r="K50" s="133">
        <v>0.28703854000499646</v>
      </c>
    </row>
    <row r="51" spans="2:11" ht="13.95" customHeight="1" x14ac:dyDescent="0.3">
      <c r="B51" s="5">
        <f t="shared" si="0"/>
        <v>2067</v>
      </c>
      <c r="D51" s="166">
        <v>4.6006351888023156E-2</v>
      </c>
      <c r="E51" s="127">
        <f>+'P matrix'!B67</f>
        <v>4.6006351888023156E-2</v>
      </c>
      <c r="F51" s="131" t="s">
        <v>39</v>
      </c>
      <c r="G51" s="7"/>
      <c r="H51" s="147">
        <f>+'P matrix'!C67</f>
        <v>4.0374999999999828E-2</v>
      </c>
      <c r="I51" s="148">
        <f t="shared" si="1"/>
        <v>5.412809696526022E-3</v>
      </c>
      <c r="J51" s="87">
        <f>+'P matrix'!D67</f>
        <v>0.28859222499761217</v>
      </c>
      <c r="K51" s="133">
        <v>0.28859222499761217</v>
      </c>
    </row>
    <row r="52" spans="2:11" ht="13.95" customHeight="1" x14ac:dyDescent="0.3">
      <c r="B52" s="5">
        <f t="shared" si="0"/>
        <v>2068</v>
      </c>
      <c r="D52" s="166">
        <v>4.5238425195174736E-2</v>
      </c>
      <c r="E52" s="127">
        <f>+'P matrix'!B68</f>
        <v>4.5238425195174736E-2</v>
      </c>
      <c r="F52" s="131" t="s">
        <v>39</v>
      </c>
      <c r="G52" s="7"/>
      <c r="H52" s="147">
        <f>+'P matrix'!C68</f>
        <v>4.0374999999999828E-2</v>
      </c>
      <c r="I52" s="148">
        <f t="shared" si="1"/>
        <v>4.6746847965155602E-3</v>
      </c>
      <c r="J52" s="87">
        <f>+'P matrix'!D68</f>
        <v>0.28994130268420115</v>
      </c>
      <c r="K52" s="133">
        <v>0.28994130268420115</v>
      </c>
    </row>
    <row r="53" spans="2:11" ht="13.95" customHeight="1" x14ac:dyDescent="0.3">
      <c r="B53" s="5">
        <f t="shared" si="0"/>
        <v>2069</v>
      </c>
      <c r="D53" s="166">
        <v>4.449690095809955E-2</v>
      </c>
      <c r="E53" s="127">
        <f>+'P matrix'!B69</f>
        <v>4.449690095809955E-2</v>
      </c>
      <c r="F53" s="131" t="s">
        <v>39</v>
      </c>
      <c r="G53" s="7"/>
      <c r="H53" s="147">
        <f>+'P matrix'!C69</f>
        <v>4.0374999999999828E-2</v>
      </c>
      <c r="I53" s="148">
        <f t="shared" si="1"/>
        <v>3.9619377225517116E-3</v>
      </c>
      <c r="J53" s="87">
        <f>+'P matrix'!D69</f>
        <v>0.29109003206863149</v>
      </c>
      <c r="K53" s="133">
        <v>0.29109003206863149</v>
      </c>
    </row>
    <row r="54" spans="2:11" ht="13.95" customHeight="1" x14ac:dyDescent="0.3">
      <c r="B54" s="267">
        <f t="shared" si="0"/>
        <v>2070</v>
      </c>
      <c r="C54" s="150"/>
      <c r="D54" s="168">
        <v>4.3777260957337916E-2</v>
      </c>
      <c r="E54" s="151">
        <f>+'P matrix'!B70</f>
        <v>4.3777260957337916E-2</v>
      </c>
      <c r="F54" s="152" t="s">
        <v>39</v>
      </c>
      <c r="G54" s="153"/>
      <c r="H54" s="154">
        <f>+'P matrix'!C70</f>
        <v>4.0374999999999828E-2</v>
      </c>
      <c r="I54" s="155">
        <f t="shared" si="1"/>
        <v>3.270225598787091E-3</v>
      </c>
      <c r="J54" s="156">
        <f>+'P matrix'!D70</f>
        <v>0.29204196214305406</v>
      </c>
      <c r="K54" s="157">
        <v>0.29204196214305406</v>
      </c>
    </row>
    <row r="55" spans="2:11" ht="13.95" customHeight="1" x14ac:dyDescent="0.3">
      <c r="B55" s="5">
        <f t="shared" si="0"/>
        <v>2071</v>
      </c>
      <c r="D55" s="166">
        <v>4.3075434773556909E-2</v>
      </c>
      <c r="E55" s="127">
        <f>+'P matrix'!B71</f>
        <v>4.3075434773556909E-2</v>
      </c>
      <c r="F55" s="131" t="s">
        <v>39</v>
      </c>
      <c r="G55" s="7"/>
      <c r="H55" s="147">
        <f>+'P matrix'!C71</f>
        <v>4.0374999999999828E-2</v>
      </c>
      <c r="I55" s="148">
        <f t="shared" si="1"/>
        <v>2.5956359712191457E-3</v>
      </c>
      <c r="J55" s="87">
        <f>+'P matrix'!D71</f>
        <v>0.29279999676509794</v>
      </c>
      <c r="K55" s="133">
        <v>0.29279999676509794</v>
      </c>
    </row>
    <row r="56" spans="2:11" ht="13.95" customHeight="1" x14ac:dyDescent="0.3">
      <c r="B56" s="5">
        <f t="shared" si="0"/>
        <v>2072</v>
      </c>
      <c r="D56" s="166">
        <v>4.2387690159888969E-2</v>
      </c>
      <c r="E56" s="127">
        <f>+'P matrix'!B72</f>
        <v>4.2387690159888969E-2</v>
      </c>
      <c r="F56" s="131" t="s">
        <v>39</v>
      </c>
      <c r="G56" s="7"/>
      <c r="H56" s="147">
        <f>+'P matrix'!C72</f>
        <v>4.0374999999999828E-2</v>
      </c>
      <c r="I56" s="148">
        <f t="shared" si="1"/>
        <v>1.9345814344722267E-3</v>
      </c>
      <c r="J56" s="87">
        <f>+'P matrix'!D72</f>
        <v>0.29336644220285324</v>
      </c>
      <c r="K56" s="133">
        <v>0.29336644220285324</v>
      </c>
    </row>
    <row r="57" spans="2:11" ht="13.95" customHeight="1" x14ac:dyDescent="0.3">
      <c r="B57" s="5">
        <f t="shared" si="0"/>
        <v>2073</v>
      </c>
      <c r="D57" s="166">
        <v>4.1710547195957126E-2</v>
      </c>
      <c r="E57" s="127">
        <f>+'P matrix'!B73</f>
        <v>4.1710547195957126E-2</v>
      </c>
      <c r="F57" s="131" t="s">
        <v>39</v>
      </c>
      <c r="G57" s="7"/>
      <c r="H57" s="147">
        <f>+'P matrix'!C73</f>
        <v>4.0374999999999828E-2</v>
      </c>
      <c r="I57" s="148">
        <f t="shared" si="1"/>
        <v>1.2837171173445405E-3</v>
      </c>
      <c r="J57" s="87">
        <f>+'P matrix'!D73</f>
        <v>0.29374304172636351</v>
      </c>
      <c r="K57" s="133">
        <v>0.29374304172636351</v>
      </c>
    </row>
    <row r="58" spans="2:11" ht="13.95" customHeight="1" x14ac:dyDescent="0.3">
      <c r="B58" s="5">
        <f t="shared" si="0"/>
        <v>2074</v>
      </c>
      <c r="D58" s="166">
        <v>4.1040708476274501E-2</v>
      </c>
      <c r="E58" s="127">
        <f>+'P matrix'!B74</f>
        <v>4.1040708476274501E-2</v>
      </c>
      <c r="F58" s="131" t="s">
        <v>39</v>
      </c>
      <c r="G58" s="7"/>
      <c r="H58" s="147">
        <f>+'P matrix'!C74</f>
        <v>4.0374999999999828E-2</v>
      </c>
      <c r="I58" s="148">
        <f t="shared" si="1"/>
        <v>6.3987358046335707E-4</v>
      </c>
      <c r="J58" s="87">
        <f>+'P matrix'!D74</f>
        <v>0.29393100013820916</v>
      </c>
      <c r="K58" s="133">
        <v>0.29393100013820916</v>
      </c>
    </row>
    <row r="59" spans="2:11" ht="13.95" customHeight="1" x14ac:dyDescent="0.3">
      <c r="B59" s="269">
        <f t="shared" si="0"/>
        <v>2075</v>
      </c>
      <c r="C59" s="270"/>
      <c r="D59" s="271">
        <v>4.0374999999999828E-2</v>
      </c>
      <c r="E59" s="272">
        <f>+'P matrix'!B75</f>
        <v>4.0374999999999828E-2</v>
      </c>
      <c r="F59" s="273" t="s">
        <v>39</v>
      </c>
      <c r="G59" s="274"/>
      <c r="H59" s="275">
        <f>+'P matrix'!C75</f>
        <v>4.0374999999999828E-2</v>
      </c>
      <c r="I59" s="276">
        <f t="shared" si="1"/>
        <v>0</v>
      </c>
      <c r="J59" s="277">
        <f>+'P matrix'!D75</f>
        <v>0.29393100013820916</v>
      </c>
      <c r="K59" s="278">
        <v>0.29393100013820916</v>
      </c>
    </row>
    <row r="60" spans="2:11" ht="13.95" customHeight="1" x14ac:dyDescent="0.3">
      <c r="B60" s="5">
        <f t="shared" si="0"/>
        <v>2076</v>
      </c>
      <c r="D60" s="166">
        <v>4.0374999999999828E-2</v>
      </c>
      <c r="E60" s="127">
        <f>+'P matrix'!B76</f>
        <v>4.0374999999999828E-2</v>
      </c>
      <c r="F60" s="131" t="s">
        <v>39</v>
      </c>
      <c r="G60" s="7"/>
      <c r="H60" s="147">
        <f>+'P matrix'!C76</f>
        <v>4.0374999999999828E-2</v>
      </c>
      <c r="I60" s="148">
        <f t="shared" si="1"/>
        <v>0</v>
      </c>
      <c r="J60" s="87">
        <f>+'P matrix'!D76</f>
        <v>0.29393100013820916</v>
      </c>
      <c r="K60" s="133">
        <v>0.29393100013820916</v>
      </c>
    </row>
    <row r="61" spans="2:11" ht="13.95" customHeight="1" x14ac:dyDescent="0.3">
      <c r="B61" s="5">
        <f t="shared" si="0"/>
        <v>2077</v>
      </c>
      <c r="D61" s="166">
        <v>4.0374999999999828E-2</v>
      </c>
      <c r="E61" s="127">
        <f>+'P matrix'!B77</f>
        <v>4.0374999999999828E-2</v>
      </c>
      <c r="F61" s="131" t="s">
        <v>39</v>
      </c>
      <c r="G61" s="7"/>
      <c r="H61" s="147">
        <f>+'P matrix'!C77</f>
        <v>4.0374999999999828E-2</v>
      </c>
      <c r="I61" s="148">
        <f t="shared" si="1"/>
        <v>0</v>
      </c>
      <c r="J61" s="87">
        <f>+'P matrix'!D77</f>
        <v>0.29393100013820916</v>
      </c>
      <c r="K61" s="133">
        <v>0.29393100013820916</v>
      </c>
    </row>
    <row r="62" spans="2:11" ht="13.95" customHeight="1" x14ac:dyDescent="0.3">
      <c r="B62" s="5">
        <f t="shared" si="0"/>
        <v>2078</v>
      </c>
      <c r="C62" s="55"/>
      <c r="D62" s="166">
        <v>4.0374999999999828E-2</v>
      </c>
      <c r="E62" s="127">
        <f>+'P matrix'!B78</f>
        <v>4.0374999999999828E-2</v>
      </c>
      <c r="F62" s="131" t="s">
        <v>39</v>
      </c>
      <c r="G62" s="7"/>
      <c r="H62" s="147">
        <f>+'P matrix'!C78</f>
        <v>4.0374999999999828E-2</v>
      </c>
      <c r="I62" s="148">
        <f t="shared" si="1"/>
        <v>0</v>
      </c>
      <c r="J62" s="87">
        <f>+'P matrix'!D78</f>
        <v>0.29393100013820916</v>
      </c>
      <c r="K62" s="133">
        <v>0.29393100013820916</v>
      </c>
    </row>
    <row r="63" spans="2:11" ht="16.05" customHeight="1" x14ac:dyDescent="0.3">
      <c r="B63" s="5">
        <f t="shared" si="0"/>
        <v>2079</v>
      </c>
      <c r="D63" s="166">
        <v>4.0374999999999828E-2</v>
      </c>
      <c r="E63" s="127">
        <f>+'P matrix'!B79</f>
        <v>4.0374999999999828E-2</v>
      </c>
      <c r="F63" s="131" t="s">
        <v>39</v>
      </c>
      <c r="G63" s="7"/>
      <c r="H63" s="147">
        <f>+'P matrix'!C79</f>
        <v>4.0374999999999828E-2</v>
      </c>
      <c r="I63" s="148">
        <f t="shared" si="1"/>
        <v>0</v>
      </c>
      <c r="J63" s="87">
        <f>+'P matrix'!D79</f>
        <v>0.29393100013820916</v>
      </c>
      <c r="K63" s="133">
        <v>0.29393100013820916</v>
      </c>
    </row>
    <row r="64" spans="2:11" ht="13.95" customHeight="1" x14ac:dyDescent="0.3">
      <c r="B64" s="5">
        <f t="shared" si="0"/>
        <v>2080</v>
      </c>
      <c r="C64" s="55"/>
      <c r="D64" s="166">
        <v>4.0374999999999828E-2</v>
      </c>
      <c r="E64" s="127">
        <f>+'P matrix'!B80</f>
        <v>4.0374999999999828E-2</v>
      </c>
      <c r="F64" s="131" t="s">
        <v>39</v>
      </c>
      <c r="G64" s="7"/>
      <c r="H64" s="147">
        <f>+'P matrix'!C80</f>
        <v>4.0374999999999828E-2</v>
      </c>
      <c r="I64" s="148">
        <f t="shared" si="1"/>
        <v>0</v>
      </c>
      <c r="J64" s="87">
        <f>+'P matrix'!D80</f>
        <v>0.29393100013820916</v>
      </c>
      <c r="K64" s="133">
        <v>0.29393100013820916</v>
      </c>
    </row>
    <row r="65" spans="2:11" ht="13.95" customHeight="1" x14ac:dyDescent="0.3">
      <c r="B65" s="5">
        <f t="shared" si="0"/>
        <v>2081</v>
      </c>
      <c r="D65" s="166">
        <v>4.0374999999999828E-2</v>
      </c>
      <c r="E65" s="127">
        <f>+'P matrix'!B81</f>
        <v>4.0374999999999828E-2</v>
      </c>
      <c r="F65" s="131" t="s">
        <v>39</v>
      </c>
      <c r="G65" s="7"/>
      <c r="H65" s="147">
        <f>+'P matrix'!C81</f>
        <v>4.0374999999999828E-2</v>
      </c>
      <c r="I65" s="148">
        <f t="shared" si="1"/>
        <v>0</v>
      </c>
      <c r="J65" s="87">
        <f>+'P matrix'!D81</f>
        <v>0.29393100013820916</v>
      </c>
      <c r="K65" s="133">
        <v>0.29393100013820916</v>
      </c>
    </row>
    <row r="66" spans="2:11" ht="13.95" customHeight="1" x14ac:dyDescent="0.3">
      <c r="B66" s="5">
        <f t="shared" si="0"/>
        <v>2082</v>
      </c>
      <c r="D66" s="166">
        <v>4.0374999999999828E-2</v>
      </c>
      <c r="E66" s="127">
        <f>+'P matrix'!B82</f>
        <v>4.0374999999999828E-2</v>
      </c>
      <c r="F66" s="131" t="s">
        <v>39</v>
      </c>
      <c r="G66" s="7"/>
      <c r="H66" s="147">
        <f>+'P matrix'!C82</f>
        <v>4.0374999999999828E-2</v>
      </c>
      <c r="I66" s="148">
        <f t="shared" si="1"/>
        <v>0</v>
      </c>
      <c r="J66" s="87">
        <f>+'P matrix'!D82</f>
        <v>0.29393100013820916</v>
      </c>
      <c r="K66" s="133">
        <v>0.29393100013820916</v>
      </c>
    </row>
    <row r="67" spans="2:11" ht="13.95" customHeight="1" x14ac:dyDescent="0.3">
      <c r="B67" s="5">
        <f t="shared" si="0"/>
        <v>2083</v>
      </c>
      <c r="D67" s="166">
        <v>4.0374999999999828E-2</v>
      </c>
      <c r="E67" s="127">
        <f>+'P matrix'!B83</f>
        <v>4.0374999999999828E-2</v>
      </c>
      <c r="F67" s="131" t="s">
        <v>39</v>
      </c>
      <c r="G67" s="7"/>
      <c r="H67" s="147">
        <f>+'P matrix'!C83</f>
        <v>4.0374999999999828E-2</v>
      </c>
      <c r="I67" s="148">
        <f t="shared" si="1"/>
        <v>0</v>
      </c>
      <c r="J67" s="87">
        <f>+'P matrix'!D83</f>
        <v>0.29393100013820916</v>
      </c>
      <c r="K67" s="133">
        <v>0.29393100013820916</v>
      </c>
    </row>
    <row r="68" spans="2:11" ht="13.95" customHeight="1" x14ac:dyDescent="0.3">
      <c r="B68" s="5">
        <f t="shared" si="0"/>
        <v>2084</v>
      </c>
      <c r="D68" s="166">
        <v>4.0374999999999828E-2</v>
      </c>
      <c r="E68" s="127">
        <f>+'P matrix'!B84</f>
        <v>4.0374999999999828E-2</v>
      </c>
      <c r="F68" s="131" t="s">
        <v>39</v>
      </c>
      <c r="G68" s="7"/>
      <c r="H68" s="147">
        <f>+'P matrix'!C84</f>
        <v>4.0374999999999828E-2</v>
      </c>
      <c r="I68" s="148">
        <f t="shared" si="1"/>
        <v>0</v>
      </c>
      <c r="J68" s="87">
        <f>+'P matrix'!D84</f>
        <v>0.29393100013820916</v>
      </c>
      <c r="K68" s="133">
        <v>0.29393100013820916</v>
      </c>
    </row>
    <row r="69" spans="2:11" ht="13.95" customHeight="1" x14ac:dyDescent="0.3">
      <c r="B69" s="5">
        <f t="shared" si="0"/>
        <v>2085</v>
      </c>
      <c r="D69" s="166">
        <v>4.0374999999999828E-2</v>
      </c>
      <c r="E69" s="127">
        <f>+'P matrix'!B85</f>
        <v>4.0374999999999828E-2</v>
      </c>
      <c r="F69" s="131" t="s">
        <v>39</v>
      </c>
      <c r="G69" s="7"/>
      <c r="H69" s="147">
        <f>+'P matrix'!C85</f>
        <v>4.0374999999999828E-2</v>
      </c>
      <c r="I69" s="148">
        <f t="shared" ref="I69:I77" si="2">+(1+E69)/(1+H69)-1</f>
        <v>0</v>
      </c>
      <c r="J69" s="87">
        <f>+'P matrix'!D85</f>
        <v>0.29393100013820916</v>
      </c>
      <c r="K69" s="133">
        <v>0.29393100013820916</v>
      </c>
    </row>
    <row r="70" spans="2:11" ht="13.95" customHeight="1" x14ac:dyDescent="0.3">
      <c r="B70" s="5">
        <f t="shared" ref="B70:B84" si="3">+B69+1</f>
        <v>2086</v>
      </c>
      <c r="D70" s="166">
        <v>4.0374999999999828E-2</v>
      </c>
      <c r="E70" s="127">
        <f>+'P matrix'!B86</f>
        <v>4.0374999999999828E-2</v>
      </c>
      <c r="F70" s="131" t="s">
        <v>39</v>
      </c>
      <c r="G70" s="7"/>
      <c r="H70" s="147">
        <f>+'P matrix'!C86</f>
        <v>4.0374999999999828E-2</v>
      </c>
      <c r="I70" s="148">
        <f t="shared" si="2"/>
        <v>0</v>
      </c>
      <c r="J70" s="87">
        <f>+'P matrix'!D86</f>
        <v>0.29393100013820916</v>
      </c>
      <c r="K70" s="133">
        <v>0.29393100013820916</v>
      </c>
    </row>
    <row r="71" spans="2:11" ht="13.95" customHeight="1" x14ac:dyDescent="0.3">
      <c r="B71" s="5">
        <f t="shared" si="3"/>
        <v>2087</v>
      </c>
      <c r="D71" s="166">
        <v>4.0374999999999828E-2</v>
      </c>
      <c r="E71" s="127">
        <f>+'P matrix'!B87</f>
        <v>4.0374999999999828E-2</v>
      </c>
      <c r="F71" s="131" t="s">
        <v>39</v>
      </c>
      <c r="G71" s="7"/>
      <c r="H71" s="147">
        <f>+'P matrix'!C87</f>
        <v>4.0374999999999828E-2</v>
      </c>
      <c r="I71" s="148">
        <f t="shared" si="2"/>
        <v>0</v>
      </c>
      <c r="J71" s="87">
        <f>+'P matrix'!D87</f>
        <v>0.29393100013820916</v>
      </c>
      <c r="K71" s="133">
        <v>0.29393100013820916</v>
      </c>
    </row>
    <row r="72" spans="2:11" ht="13.95" customHeight="1" x14ac:dyDescent="0.3">
      <c r="B72" s="5">
        <f t="shared" si="3"/>
        <v>2088</v>
      </c>
      <c r="D72" s="166">
        <v>4.0374999999999828E-2</v>
      </c>
      <c r="E72" s="127">
        <f>+'P matrix'!B88</f>
        <v>4.0374999999999828E-2</v>
      </c>
      <c r="F72" s="131" t="s">
        <v>39</v>
      </c>
      <c r="G72" s="7"/>
      <c r="H72" s="147">
        <f>+'P matrix'!C88</f>
        <v>4.0374999999999828E-2</v>
      </c>
      <c r="I72" s="148">
        <f t="shared" si="2"/>
        <v>0</v>
      </c>
      <c r="J72" s="87">
        <f>+'P matrix'!D88</f>
        <v>0.29393100013820916</v>
      </c>
      <c r="K72" s="133">
        <v>0.29393100013820916</v>
      </c>
    </row>
    <row r="73" spans="2:11" ht="13.95" customHeight="1" x14ac:dyDescent="0.3">
      <c r="B73" s="5">
        <f t="shared" si="3"/>
        <v>2089</v>
      </c>
      <c r="D73" s="166">
        <v>4.0374999999999828E-2</v>
      </c>
      <c r="E73" s="127">
        <f>+'P matrix'!B89</f>
        <v>4.0374999999999828E-2</v>
      </c>
      <c r="F73" s="131" t="s">
        <v>39</v>
      </c>
      <c r="G73" s="7"/>
      <c r="H73" s="147">
        <f>+'P matrix'!C89</f>
        <v>4.0374999999999828E-2</v>
      </c>
      <c r="I73" s="148">
        <f t="shared" si="2"/>
        <v>0</v>
      </c>
      <c r="J73" s="87">
        <f>+'P matrix'!D89</f>
        <v>0.29393100013820916</v>
      </c>
      <c r="K73" s="133">
        <v>0.29393100013820916</v>
      </c>
    </row>
    <row r="74" spans="2:11" ht="13.95" customHeight="1" x14ac:dyDescent="0.3">
      <c r="B74" s="5">
        <f t="shared" si="3"/>
        <v>2090</v>
      </c>
      <c r="D74" s="166">
        <v>4.0374999999999828E-2</v>
      </c>
      <c r="E74" s="127">
        <f>+'P matrix'!B90</f>
        <v>4.0374999999999828E-2</v>
      </c>
      <c r="F74" s="131" t="s">
        <v>39</v>
      </c>
      <c r="G74" s="7"/>
      <c r="H74" s="147">
        <f>+'P matrix'!C90</f>
        <v>4.0374999999999828E-2</v>
      </c>
      <c r="I74" s="148">
        <f t="shared" si="2"/>
        <v>0</v>
      </c>
      <c r="J74" s="87">
        <f>+'P matrix'!D90</f>
        <v>0.29393100013820916</v>
      </c>
      <c r="K74" s="133">
        <v>0.29393100013820916</v>
      </c>
    </row>
    <row r="75" spans="2:11" ht="13.95" customHeight="1" x14ac:dyDescent="0.3">
      <c r="B75" s="5">
        <f t="shared" si="3"/>
        <v>2091</v>
      </c>
      <c r="D75" s="166">
        <v>4.0374999999999828E-2</v>
      </c>
      <c r="E75" s="127">
        <f>+'P matrix'!B91</f>
        <v>4.0374999999999828E-2</v>
      </c>
      <c r="F75" s="131" t="s">
        <v>39</v>
      </c>
      <c r="G75" s="7"/>
      <c r="H75" s="147">
        <f>+'P matrix'!C91</f>
        <v>4.0374999999999828E-2</v>
      </c>
      <c r="I75" s="148">
        <f t="shared" si="2"/>
        <v>0</v>
      </c>
      <c r="J75" s="87">
        <f>+'P matrix'!D91</f>
        <v>0.29393100013820916</v>
      </c>
      <c r="K75" s="133">
        <v>0.29393100013820916</v>
      </c>
    </row>
    <row r="76" spans="2:11" ht="13.95" customHeight="1" x14ac:dyDescent="0.3">
      <c r="B76" s="5">
        <f t="shared" si="3"/>
        <v>2092</v>
      </c>
      <c r="D76" s="166">
        <v>4.0374999999999828E-2</v>
      </c>
      <c r="E76" s="127">
        <f>+'P matrix'!B92</f>
        <v>4.0374999999999828E-2</v>
      </c>
      <c r="F76" s="131" t="s">
        <v>39</v>
      </c>
      <c r="G76" s="7"/>
      <c r="H76" s="147">
        <f>+'P matrix'!C92</f>
        <v>4.0374999999999828E-2</v>
      </c>
      <c r="I76" s="148">
        <f t="shared" si="2"/>
        <v>0</v>
      </c>
      <c r="J76" s="87">
        <f>+'P matrix'!D92</f>
        <v>0.29393100013820916</v>
      </c>
      <c r="K76" s="133">
        <v>0.29393100013820916</v>
      </c>
    </row>
    <row r="77" spans="2:11" ht="13.95" customHeight="1" x14ac:dyDescent="0.3">
      <c r="B77" s="5">
        <f t="shared" si="3"/>
        <v>2093</v>
      </c>
      <c r="D77" s="166">
        <v>4.0374999999999828E-2</v>
      </c>
      <c r="E77" s="127">
        <f>+'P matrix'!B93</f>
        <v>4.0374999999999828E-2</v>
      </c>
      <c r="F77" s="131" t="s">
        <v>39</v>
      </c>
      <c r="G77" s="7"/>
      <c r="H77" s="147">
        <f>+'P matrix'!C93</f>
        <v>4.0374999999999828E-2</v>
      </c>
      <c r="I77" s="148">
        <f t="shared" si="2"/>
        <v>0</v>
      </c>
      <c r="J77" s="87">
        <f>+'P matrix'!D93</f>
        <v>0.29393100013820916</v>
      </c>
      <c r="K77" s="133">
        <v>0.29393100013820916</v>
      </c>
    </row>
    <row r="78" spans="2:11" ht="13.95" customHeight="1" x14ac:dyDescent="0.3">
      <c r="B78" s="5">
        <f t="shared" si="3"/>
        <v>2094</v>
      </c>
      <c r="D78" s="166">
        <v>4.0374999999999828E-2</v>
      </c>
      <c r="E78" s="127">
        <f>+'P matrix'!B94</f>
        <v>4.0374999999999828E-2</v>
      </c>
      <c r="F78" s="131" t="s">
        <v>39</v>
      </c>
      <c r="G78" s="7"/>
      <c r="H78" s="147">
        <f>+'P matrix'!C94</f>
        <v>4.0374999999999828E-2</v>
      </c>
      <c r="I78" s="148">
        <f t="shared" ref="I78:I84" si="4">+(1+E78)/(1+H78)-1</f>
        <v>0</v>
      </c>
      <c r="J78" s="87">
        <f>+'P matrix'!D94</f>
        <v>0.29393100013820916</v>
      </c>
      <c r="K78" s="133">
        <v>0.29393100013820916</v>
      </c>
    </row>
    <row r="79" spans="2:11" ht="13.95" customHeight="1" collapsed="1" x14ac:dyDescent="0.3">
      <c r="B79" s="5">
        <f t="shared" si="3"/>
        <v>2095</v>
      </c>
      <c r="D79" s="166">
        <v>4.0374999999999828E-2</v>
      </c>
      <c r="E79" s="127">
        <f>+'P matrix'!B95</f>
        <v>4.0374999999999828E-2</v>
      </c>
      <c r="F79" s="131" t="s">
        <v>39</v>
      </c>
      <c r="G79" s="7"/>
      <c r="H79" s="147">
        <f>+'P matrix'!C95</f>
        <v>4.0374999999999828E-2</v>
      </c>
      <c r="I79" s="148">
        <f t="shared" si="4"/>
        <v>0</v>
      </c>
      <c r="J79" s="87">
        <f>+'P matrix'!D95</f>
        <v>0.29393100013820916</v>
      </c>
      <c r="K79" s="133">
        <v>0.29393100013820916</v>
      </c>
    </row>
    <row r="80" spans="2:11" ht="13.95" customHeight="1" x14ac:dyDescent="0.3">
      <c r="B80" s="5">
        <f t="shared" si="3"/>
        <v>2096</v>
      </c>
      <c r="D80" s="166">
        <v>4.0374999999999828E-2</v>
      </c>
      <c r="E80" s="127">
        <f>+'P matrix'!B96</f>
        <v>4.0374999999999828E-2</v>
      </c>
      <c r="F80" s="131" t="s">
        <v>39</v>
      </c>
      <c r="G80" s="7"/>
      <c r="H80" s="147">
        <f>+'P matrix'!C96</f>
        <v>4.0374999999999828E-2</v>
      </c>
      <c r="I80" s="148">
        <f t="shared" si="4"/>
        <v>0</v>
      </c>
      <c r="J80" s="87">
        <f>+'P matrix'!D96</f>
        <v>0.29393100013820916</v>
      </c>
      <c r="K80" s="133">
        <v>0.29393100013820916</v>
      </c>
    </row>
    <row r="81" spans="2:11" ht="13.95" customHeight="1" x14ac:dyDescent="0.3">
      <c r="B81" s="5">
        <f t="shared" si="3"/>
        <v>2097</v>
      </c>
      <c r="D81" s="166">
        <v>4.0374999999999828E-2</v>
      </c>
      <c r="E81" s="127">
        <f>+'P matrix'!B97</f>
        <v>4.0374999999999828E-2</v>
      </c>
      <c r="F81" s="131" t="s">
        <v>39</v>
      </c>
      <c r="G81" s="7"/>
      <c r="H81" s="147">
        <f>+'P matrix'!C97</f>
        <v>4.0374999999999828E-2</v>
      </c>
      <c r="I81" s="148">
        <f t="shared" si="4"/>
        <v>0</v>
      </c>
      <c r="J81" s="87">
        <f>+'P matrix'!D97</f>
        <v>0.29393100013820916</v>
      </c>
      <c r="K81" s="133">
        <v>0.29393100013820916</v>
      </c>
    </row>
    <row r="82" spans="2:11" ht="13.95" customHeight="1" x14ac:dyDescent="0.3">
      <c r="B82" s="5">
        <f t="shared" si="3"/>
        <v>2098</v>
      </c>
      <c r="D82" s="166">
        <v>4.0374999999999828E-2</v>
      </c>
      <c r="E82" s="127">
        <f>+'P matrix'!B98</f>
        <v>4.0374999999999828E-2</v>
      </c>
      <c r="F82" s="131" t="s">
        <v>39</v>
      </c>
      <c r="G82" s="7"/>
      <c r="H82" s="147">
        <f>+'P matrix'!C98</f>
        <v>4.0374999999999828E-2</v>
      </c>
      <c r="I82" s="148">
        <f t="shared" si="4"/>
        <v>0</v>
      </c>
      <c r="J82" s="87">
        <f>+'P matrix'!D98</f>
        <v>0.29393100013820916</v>
      </c>
      <c r="K82" s="133">
        <v>0.29393100013820916</v>
      </c>
    </row>
    <row r="83" spans="2:11" ht="13.95" customHeight="1" x14ac:dyDescent="0.3">
      <c r="B83" s="5">
        <f t="shared" si="3"/>
        <v>2099</v>
      </c>
      <c r="D83" s="166">
        <v>4.0374999999999828E-2</v>
      </c>
      <c r="E83" s="127">
        <f>+'P matrix'!B99</f>
        <v>4.0374999999999828E-2</v>
      </c>
      <c r="F83" s="131" t="s">
        <v>39</v>
      </c>
      <c r="G83" s="7"/>
      <c r="H83" s="147">
        <f>+'P matrix'!C99</f>
        <v>4.0374999999999828E-2</v>
      </c>
      <c r="I83" s="148">
        <f t="shared" si="4"/>
        <v>0</v>
      </c>
      <c r="J83" s="87">
        <f>+'P matrix'!D99</f>
        <v>0.29393100013820916</v>
      </c>
      <c r="K83" s="133">
        <v>0.29393100013820916</v>
      </c>
    </row>
    <row r="84" spans="2:11" ht="13.95" customHeight="1" x14ac:dyDescent="0.3">
      <c r="B84" s="215">
        <f t="shared" si="3"/>
        <v>2100</v>
      </c>
      <c r="C84" s="215"/>
      <c r="D84" s="216">
        <v>4.0374999999999828E-2</v>
      </c>
      <c r="E84" s="217">
        <f>+'P matrix'!B100</f>
        <v>4.0374999999999828E-2</v>
      </c>
      <c r="F84" s="218" t="s">
        <v>39</v>
      </c>
      <c r="G84" s="219"/>
      <c r="H84" s="220">
        <f>+'P matrix'!C100</f>
        <v>4.0374999999999828E-2</v>
      </c>
      <c r="I84" s="221">
        <f t="shared" si="4"/>
        <v>0</v>
      </c>
      <c r="J84" s="222">
        <f>+'P matrix'!D100</f>
        <v>0.29393100013820916</v>
      </c>
      <c r="K84" s="223">
        <v>0.29393100013820916</v>
      </c>
    </row>
  </sheetData>
  <phoneticPr fontId="4" type="noConversion"/>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00"/>
  <sheetViews>
    <sheetView showGridLines="0" zoomScale="150" workbookViewId="0">
      <selection activeCell="D27" sqref="D27"/>
    </sheetView>
  </sheetViews>
  <sheetFormatPr defaultColWidth="10.77734375" defaultRowHeight="13.2" x14ac:dyDescent="0.25"/>
  <cols>
    <col min="1" max="1" width="6.44140625" style="85" customWidth="1"/>
    <col min="2" max="2" width="7.6640625" style="88" customWidth="1"/>
    <col min="3" max="3" width="8.77734375" style="77" customWidth="1"/>
    <col min="4" max="4" width="6.109375" style="214" customWidth="1"/>
    <col min="5" max="5" width="4" style="77" customWidth="1"/>
    <col min="6" max="6" width="5.109375" style="77" customWidth="1"/>
    <col min="7" max="7" width="1.77734375" style="77" customWidth="1"/>
    <col min="8" max="9" width="8.33203125" style="77" customWidth="1"/>
    <col min="10" max="10" width="8" style="77" customWidth="1"/>
    <col min="11" max="11" width="3.44140625" style="77" customWidth="1"/>
    <col min="12" max="16384" width="10.77734375" style="77"/>
  </cols>
  <sheetData>
    <row r="1" spans="1:11" ht="16.2" x14ac:dyDescent="0.25">
      <c r="A1" s="314" t="s">
        <v>9</v>
      </c>
      <c r="B1" s="314"/>
      <c r="C1" s="314"/>
      <c r="D1" s="314"/>
      <c r="E1" s="314"/>
      <c r="F1" s="314"/>
      <c r="G1" s="314"/>
      <c r="H1" s="314"/>
      <c r="I1" s="314"/>
      <c r="J1" s="314"/>
      <c r="K1" s="314"/>
    </row>
    <row r="2" spans="1:11" x14ac:dyDescent="0.25">
      <c r="A2" s="315" t="s">
        <v>113</v>
      </c>
      <c r="B2" s="316"/>
      <c r="C2" s="316"/>
      <c r="D2" s="316"/>
      <c r="E2" s="316"/>
      <c r="F2" s="316"/>
      <c r="G2" s="316"/>
      <c r="H2" s="316"/>
      <c r="I2" s="316"/>
      <c r="J2" s="316"/>
      <c r="K2" s="316"/>
    </row>
    <row r="3" spans="1:11" ht="13.95" customHeight="1" x14ac:dyDescent="0.25">
      <c r="A3" s="317" t="s">
        <v>10</v>
      </c>
      <c r="B3" s="318"/>
      <c r="C3" s="318"/>
      <c r="D3" s="318"/>
      <c r="E3" s="318"/>
      <c r="F3" s="318"/>
      <c r="G3" s="318"/>
      <c r="H3" s="318"/>
      <c r="I3" s="318"/>
      <c r="J3" s="318"/>
      <c r="K3" s="318"/>
    </row>
    <row r="4" spans="1:11" s="79" customFormat="1" ht="12" customHeight="1" x14ac:dyDescent="0.25">
      <c r="A4" s="319" t="s">
        <v>30</v>
      </c>
      <c r="B4" s="320"/>
      <c r="C4" s="320"/>
      <c r="D4" s="320"/>
      <c r="E4" s="320"/>
      <c r="F4" s="320"/>
      <c r="G4" s="320"/>
      <c r="H4" s="320"/>
      <c r="I4" s="320"/>
      <c r="J4" s="320"/>
      <c r="K4" s="320"/>
    </row>
    <row r="5" spans="1:11" s="79" customFormat="1" ht="12" customHeight="1" x14ac:dyDescent="0.25">
      <c r="A5" s="321" t="s">
        <v>109</v>
      </c>
      <c r="B5" s="322"/>
      <c r="C5" s="322"/>
      <c r="D5" s="322"/>
      <c r="E5" s="322"/>
      <c r="F5" s="322"/>
      <c r="G5" s="322"/>
      <c r="H5" s="322"/>
      <c r="I5" s="322"/>
      <c r="J5" s="322"/>
      <c r="K5" s="322"/>
    </row>
    <row r="6" spans="1:11" s="80" customFormat="1" ht="12" customHeight="1" x14ac:dyDescent="0.25">
      <c r="A6" s="234" t="s">
        <v>74</v>
      </c>
    </row>
    <row r="7" spans="1:11" s="80" customFormat="1" ht="12" customHeight="1" x14ac:dyDescent="0.25">
      <c r="A7" s="234"/>
    </row>
    <row r="8" spans="1:11" s="80" customFormat="1" ht="12" customHeight="1" x14ac:dyDescent="0.25">
      <c r="A8" s="259" t="s">
        <v>56</v>
      </c>
      <c r="B8" s="259"/>
      <c r="C8" s="259"/>
      <c r="D8" s="209"/>
    </row>
    <row r="9" spans="1:11" s="81" customFormat="1" ht="12" customHeight="1" x14ac:dyDescent="0.25">
      <c r="A9" s="243">
        <f>+Input!D28</f>
        <v>2.5000000000000001E-2</v>
      </c>
      <c r="B9" s="93"/>
      <c r="C9" s="90" t="s">
        <v>18</v>
      </c>
      <c r="D9" s="210"/>
      <c r="E9" s="80"/>
      <c r="F9" s="80"/>
      <c r="G9" s="80"/>
      <c r="H9" s="80"/>
      <c r="I9" s="80"/>
      <c r="J9" s="80"/>
    </row>
    <row r="10" spans="1:11" s="80" customFormat="1" ht="12" customHeight="1" x14ac:dyDescent="0.25">
      <c r="A10" s="243">
        <f>+Input!E28</f>
        <v>1.4999999999999999E-2</v>
      </c>
      <c r="B10" s="93"/>
      <c r="C10" s="90" t="s">
        <v>19</v>
      </c>
      <c r="D10" s="209"/>
      <c r="F10" s="81"/>
      <c r="G10" s="81"/>
      <c r="H10" s="205"/>
      <c r="I10" s="205"/>
      <c r="J10" s="205"/>
    </row>
    <row r="11" spans="1:11" s="79" customFormat="1" ht="12" customHeight="1" x14ac:dyDescent="0.25">
      <c r="A11" s="243">
        <f>+Input!F28</f>
        <v>1.0999999999999999E-2</v>
      </c>
      <c r="B11" s="93"/>
      <c r="C11" s="90" t="s">
        <v>73</v>
      </c>
      <c r="D11" s="209"/>
      <c r="E11" s="81"/>
      <c r="F11" s="80"/>
      <c r="G11" s="80"/>
      <c r="H11" s="205"/>
      <c r="I11" s="205"/>
      <c r="J11" s="205"/>
      <c r="K11" s="175"/>
    </row>
    <row r="12" spans="1:11" s="79" customFormat="1" ht="12" customHeight="1" x14ac:dyDescent="0.25">
      <c r="B12" s="91"/>
      <c r="C12" s="96"/>
      <c r="D12" s="211"/>
      <c r="E12" s="80"/>
      <c r="H12" s="205"/>
      <c r="I12" s="205"/>
      <c r="J12" s="205"/>
    </row>
    <row r="13" spans="1:11" s="79" customFormat="1" ht="12" customHeight="1" x14ac:dyDescent="0.25">
      <c r="A13" s="242">
        <f>Input!H39</f>
        <v>0.20300000000000001</v>
      </c>
      <c r="B13" s="91"/>
      <c r="C13" s="90" t="s">
        <v>110</v>
      </c>
      <c r="D13" s="211"/>
      <c r="E13" s="80"/>
      <c r="H13" s="205"/>
      <c r="I13" s="205"/>
      <c r="J13" s="205"/>
    </row>
    <row r="14" spans="1:11" s="79" customFormat="1" ht="12" customHeight="1" x14ac:dyDescent="0.25">
      <c r="A14" s="242">
        <f>+Input!H40</f>
        <v>0.25</v>
      </c>
      <c r="B14" s="94"/>
      <c r="C14" s="90" t="s">
        <v>87</v>
      </c>
      <c r="D14" s="209"/>
      <c r="H14" s="205"/>
      <c r="I14" s="205"/>
      <c r="J14" s="205"/>
    </row>
    <row r="15" spans="1:11" s="79" customFormat="1" ht="12" customHeight="1" x14ac:dyDescent="0.25">
      <c r="A15" s="257">
        <f>+Input!H41</f>
        <v>2075</v>
      </c>
      <c r="B15" s="95"/>
      <c r="C15" s="258" t="s">
        <v>17</v>
      </c>
      <c r="D15" s="212"/>
      <c r="H15" s="205"/>
      <c r="I15" s="205"/>
      <c r="J15" s="205"/>
    </row>
    <row r="16" spans="1:11" s="79" customFormat="1" ht="7.05" customHeight="1" x14ac:dyDescent="0.25">
      <c r="B16" s="95"/>
      <c r="C16" s="90"/>
      <c r="D16" s="210"/>
    </row>
    <row r="17" spans="1:10" s="79" customFormat="1" ht="7.05" customHeight="1" x14ac:dyDescent="0.25">
      <c r="B17" s="95"/>
      <c r="C17" s="90"/>
      <c r="D17" s="210"/>
    </row>
    <row r="18" spans="1:10" s="79" customFormat="1" ht="12" customHeight="1" x14ac:dyDescent="0.25">
      <c r="B18" s="281" t="s">
        <v>78</v>
      </c>
      <c r="C18" s="90"/>
      <c r="D18" s="210"/>
    </row>
    <row r="19" spans="1:10" s="78" customFormat="1" ht="13.05" customHeight="1" x14ac:dyDescent="0.25">
      <c r="B19" s="239" t="s">
        <v>15</v>
      </c>
      <c r="C19" s="105" t="s">
        <v>55</v>
      </c>
      <c r="D19" s="213" t="s">
        <v>51</v>
      </c>
      <c r="F19" s="103" t="s">
        <v>13</v>
      </c>
      <c r="G19" s="103"/>
      <c r="H19" s="199" t="s">
        <v>11</v>
      </c>
      <c r="I19" s="101" t="s">
        <v>20</v>
      </c>
      <c r="J19" s="194" t="s">
        <v>64</v>
      </c>
    </row>
    <row r="20" spans="1:10" ht="15.6" x14ac:dyDescent="0.25">
      <c r="A20" s="89" t="s">
        <v>28</v>
      </c>
      <c r="B20" s="240" t="s">
        <v>16</v>
      </c>
      <c r="C20" s="104" t="s">
        <v>67</v>
      </c>
      <c r="D20" s="313">
        <f>D25/((1+F25)*(1+F24)*(1+F23)*(1+F22)*(1+F21))</f>
        <v>0.18009753820145624</v>
      </c>
      <c r="E20" s="2"/>
      <c r="F20" s="103" t="s">
        <v>14</v>
      </c>
      <c r="G20" s="103"/>
      <c r="H20" s="199" t="s">
        <v>12</v>
      </c>
      <c r="I20" s="101" t="s">
        <v>21</v>
      </c>
      <c r="J20" s="194" t="s">
        <v>57</v>
      </c>
    </row>
    <row r="21" spans="1:10" ht="16.2" x14ac:dyDescent="0.3">
      <c r="A21" s="256">
        <v>2021</v>
      </c>
      <c r="B21" s="238" t="str">
        <f>+Input!E11</f>
        <v>???</v>
      </c>
      <c r="C21" s="235"/>
      <c r="D21" s="77"/>
      <c r="F21" s="292">
        <v>1.7999999999999999E-2</v>
      </c>
      <c r="G21" s="174"/>
      <c r="J21" s="145"/>
    </row>
    <row r="22" spans="1:10" s="79" customFormat="1" ht="15.6" x14ac:dyDescent="0.3">
      <c r="A22" s="244">
        <f>+A21+1</f>
        <v>2022</v>
      </c>
      <c r="B22" s="238" t="str">
        <f>+Input!E12</f>
        <v>???</v>
      </c>
      <c r="C22" s="235"/>
      <c r="F22" s="292">
        <v>1.4E-2</v>
      </c>
      <c r="G22" s="174"/>
      <c r="J22" s="145"/>
    </row>
    <row r="23" spans="1:10" ht="15.6" x14ac:dyDescent="0.3">
      <c r="A23" s="244">
        <f>+A22+1</f>
        <v>2023</v>
      </c>
      <c r="B23" s="238" t="str">
        <f>+Input!E13</f>
        <v>???</v>
      </c>
      <c r="C23" s="235"/>
      <c r="F23" s="174">
        <v>0.01</v>
      </c>
      <c r="G23" s="174"/>
      <c r="H23" s="197" t="s">
        <v>65</v>
      </c>
      <c r="J23" s="145"/>
    </row>
    <row r="24" spans="1:10" ht="15.6" x14ac:dyDescent="0.3">
      <c r="A24" s="244">
        <f t="shared" ref="A24:A84" si="0">+A23+1</f>
        <v>2024</v>
      </c>
      <c r="B24" s="238">
        <f>+Input!E14</f>
        <v>5.3999999999999999E-2</v>
      </c>
      <c r="C24" s="235">
        <v>4.0399999999999998E-2</v>
      </c>
      <c r="D24" s="82"/>
      <c r="E24" s="78"/>
      <c r="F24" s="174">
        <v>0.01</v>
      </c>
      <c r="G24" s="174"/>
      <c r="H24" s="198" t="s">
        <v>66</v>
      </c>
      <c r="J24" s="145"/>
    </row>
    <row r="25" spans="1:10" ht="15.6" x14ac:dyDescent="0.25">
      <c r="A25" s="84">
        <f t="shared" si="0"/>
        <v>2025</v>
      </c>
      <c r="B25" s="255">
        <f>+(5/6)*B$24+(1/6)*B$30</f>
        <v>5.3636520833333284E-2</v>
      </c>
      <c r="C25" s="286">
        <f>+(5/6)*C$24+(1/6)*C$30</f>
        <v>4.0395833333333304E-2</v>
      </c>
      <c r="D25" s="313">
        <f>D30/((1+F30)*(1+F29)*(1+F28)*(1+F27)*(1+F26))</f>
        <v>0.19153918304288051</v>
      </c>
      <c r="E25" s="78"/>
      <c r="F25" s="174">
        <v>0.01</v>
      </c>
      <c r="G25" s="174"/>
      <c r="H25" s="92">
        <v>2</v>
      </c>
      <c r="I25" s="102"/>
      <c r="J25" s="145"/>
    </row>
    <row r="26" spans="1:10" ht="13.95" customHeight="1" x14ac:dyDescent="0.25">
      <c r="A26" s="245">
        <f t="shared" si="0"/>
        <v>2026</v>
      </c>
      <c r="B26" s="255">
        <f>+(4/6)*B$24+(2/6)*B$30</f>
        <v>5.3273041666666576E-2</v>
      </c>
      <c r="C26" s="286">
        <f>+(4/6)*C$24+(2/6)*C$30</f>
        <v>4.0391666666666604E-2</v>
      </c>
      <c r="D26" s="313">
        <f>D30/((1+F30)*(1+F29)*(1+F28)*(1+F27))</f>
        <v>0.19391068228015715</v>
      </c>
      <c r="E26" s="82"/>
      <c r="F26" s="289">
        <f t="shared" ref="F26:F29" si="1">+(1+B26)/(1+C26)-1</f>
        <v>1.2381274680208554E-2</v>
      </c>
      <c r="G26" s="174"/>
      <c r="H26" s="98"/>
      <c r="I26" s="97"/>
      <c r="J26" s="145"/>
    </row>
    <row r="27" spans="1:10" ht="13.95" customHeight="1" x14ac:dyDescent="0.25">
      <c r="A27" s="245">
        <f t="shared" si="0"/>
        <v>2027</v>
      </c>
      <c r="B27" s="255">
        <f>+(3/6)*B$24+(3/6)*B$30</f>
        <v>5.2909562499999868E-2</v>
      </c>
      <c r="C27" s="286">
        <f>+(3/6)*C$24+(3/6)*C$30</f>
        <v>4.038749999999991E-2</v>
      </c>
      <c r="D27" s="241" t="s">
        <v>59</v>
      </c>
      <c r="E27" s="79"/>
      <c r="F27" s="290">
        <f t="shared" si="1"/>
        <v>1.2035960159075154E-2</v>
      </c>
      <c r="G27" s="174"/>
      <c r="H27" s="98"/>
      <c r="J27" s="145"/>
    </row>
    <row r="28" spans="1:10" ht="13.95" customHeight="1" x14ac:dyDescent="0.25">
      <c r="A28" s="245">
        <f t="shared" si="0"/>
        <v>2028</v>
      </c>
      <c r="B28" s="255">
        <f>+(2/6)*B$24+(4/6)*B$30</f>
        <v>5.254608333333316E-2</v>
      </c>
      <c r="C28" s="286">
        <f>+(2/6)*C$24+(4/6)*C$30</f>
        <v>4.0383333333333216E-2</v>
      </c>
      <c r="D28" s="313">
        <f>D30/((1+F30)*(1+F29))</f>
        <v>0.19853880886807648</v>
      </c>
      <c r="E28" s="311">
        <f>6192.5/31413.6</f>
        <v>0.19712799551786489</v>
      </c>
      <c r="F28" s="290">
        <f t="shared" si="1"/>
        <v>1.1690642872018264E-2</v>
      </c>
      <c r="G28" s="174"/>
      <c r="I28" s="97"/>
    </row>
    <row r="29" spans="1:10" s="78" customFormat="1" ht="13.95" customHeight="1" x14ac:dyDescent="0.25">
      <c r="A29" s="245">
        <f t="shared" si="0"/>
        <v>2029</v>
      </c>
      <c r="B29" s="255">
        <f>+(1/6)*B$24+(5/6)*B$30</f>
        <v>5.2182604166666459E-2</v>
      </c>
      <c r="C29" s="286">
        <f>+(1/6)*C$24+(5/6)*C$30</f>
        <v>4.0379166666666529E-2</v>
      </c>
      <c r="D29" s="293">
        <f>-Input!D11-9</f>
        <v>-2030</v>
      </c>
      <c r="E29" s="293" t="s">
        <v>106</v>
      </c>
      <c r="F29" s="291">
        <f t="shared" si="1"/>
        <v>1.1345322819004133E-2</v>
      </c>
      <c r="G29" s="174"/>
      <c r="H29" s="98">
        <v>0</v>
      </c>
      <c r="I29" s="97"/>
      <c r="J29" s="145"/>
    </row>
    <row r="30" spans="1:10" s="206" customFormat="1" ht="18" customHeight="1" x14ac:dyDescent="0.3">
      <c r="A30" s="229">
        <f t="shared" si="0"/>
        <v>2030</v>
      </c>
      <c r="B30" s="251">
        <f t="shared" ref="B30:B61" si="2">(1+$A$10)*(1+$A$9)*(1+F30)-1</f>
        <v>5.1819124999999744E-2</v>
      </c>
      <c r="C30" s="230">
        <f t="shared" ref="C30:C61" si="3">(1+$A$10)*(1+$A$9)-1</f>
        <v>4.0374999999999828E-2</v>
      </c>
      <c r="D30" s="312">
        <f>A13</f>
        <v>0.20300000000000001</v>
      </c>
      <c r="E30" s="311">
        <f>E28*1.024</f>
        <v>0.20185906741029366</v>
      </c>
      <c r="F30" s="247">
        <f>+A11</f>
        <v>1.0999999999999999E-2</v>
      </c>
      <c r="G30" s="231"/>
      <c r="H30" s="232">
        <v>0</v>
      </c>
      <c r="I30" s="233">
        <f t="shared" ref="I30:I61" si="4">IF(A30&gt;(A$15-10),(0),(1))</f>
        <v>1</v>
      </c>
      <c r="J30" s="287">
        <v>1.5</v>
      </c>
    </row>
    <row r="31" spans="1:10" ht="13.05" customHeight="1" x14ac:dyDescent="0.25">
      <c r="A31" s="245">
        <f t="shared" si="0"/>
        <v>2031</v>
      </c>
      <c r="B31" s="252">
        <f t="shared" si="2"/>
        <v>5.1819124999999744E-2</v>
      </c>
      <c r="C31" s="143">
        <f t="shared" si="3"/>
        <v>4.0374999999999828E-2</v>
      </c>
      <c r="D31" s="82">
        <f>+D30*(1+B31)/((1+C31))</f>
        <v>0.205233</v>
      </c>
      <c r="E31" s="82"/>
      <c r="F31" s="248">
        <f>+$A$11*((1-H31)*(AVERAGE(I30:I31)))</f>
        <v>1.0999999999999999E-2</v>
      </c>
      <c r="G31" s="121"/>
      <c r="H31" s="100">
        <f t="shared" ref="H31:H62" si="5">IF(D30&gt;A$14,(((D30-A$14)/A$14)))^(1/H$25)</f>
        <v>0</v>
      </c>
      <c r="I31" s="97">
        <f t="shared" si="4"/>
        <v>1</v>
      </c>
      <c r="J31" s="145">
        <f t="shared" ref="J31:J52" si="6">(1+B31)*J30</f>
        <v>1.5777286874999996</v>
      </c>
    </row>
    <row r="32" spans="1:10" ht="13.05" customHeight="1" x14ac:dyDescent="0.25">
      <c r="A32" s="245">
        <f t="shared" si="0"/>
        <v>2032</v>
      </c>
      <c r="B32" s="252">
        <f t="shared" si="2"/>
        <v>5.1819124999999744E-2</v>
      </c>
      <c r="C32" s="143">
        <f t="shared" si="3"/>
        <v>4.0374999999999828E-2</v>
      </c>
      <c r="D32" s="82">
        <f t="shared" ref="D32:D89" si="7">+D31*(1+B32)/((1+C32))</f>
        <v>0.20749056299999999</v>
      </c>
      <c r="E32" s="82"/>
      <c r="F32" s="248">
        <f>+$A$11*((1-H32)*(AVERAGE(I30:I32)))</f>
        <v>1.0999999999999999E-2</v>
      </c>
      <c r="G32" s="121"/>
      <c r="H32" s="100">
        <f t="shared" si="5"/>
        <v>0</v>
      </c>
      <c r="I32" s="97">
        <f t="shared" si="4"/>
        <v>1</v>
      </c>
      <c r="J32" s="145">
        <f t="shared" si="6"/>
        <v>1.6594852075736477</v>
      </c>
    </row>
    <row r="33" spans="1:10" ht="13.05" customHeight="1" x14ac:dyDescent="0.25">
      <c r="A33" s="245">
        <f t="shared" si="0"/>
        <v>2033</v>
      </c>
      <c r="B33" s="252">
        <f t="shared" si="2"/>
        <v>5.1819124999999744E-2</v>
      </c>
      <c r="C33" s="143">
        <f t="shared" si="3"/>
        <v>4.0374999999999828E-2</v>
      </c>
      <c r="D33" s="82">
        <f t="shared" si="7"/>
        <v>0.20977295919299999</v>
      </c>
      <c r="E33" s="82"/>
      <c r="F33" s="248">
        <f>+$A$11*((1-H33)*(AVERAGE(I30:I33)))</f>
        <v>1.0999999999999999E-2</v>
      </c>
      <c r="G33" s="121"/>
      <c r="H33" s="100">
        <f t="shared" si="5"/>
        <v>0</v>
      </c>
      <c r="I33" s="97">
        <f t="shared" si="4"/>
        <v>1</v>
      </c>
      <c r="J33" s="145">
        <f t="shared" si="6"/>
        <v>1.7454782789805572</v>
      </c>
    </row>
    <row r="34" spans="1:10" ht="13.05" customHeight="1" x14ac:dyDescent="0.25">
      <c r="A34" s="245">
        <f t="shared" si="0"/>
        <v>2034</v>
      </c>
      <c r="B34" s="252">
        <f t="shared" si="2"/>
        <v>5.1819124999999744E-2</v>
      </c>
      <c r="C34" s="143">
        <f t="shared" si="3"/>
        <v>4.0374999999999828E-2</v>
      </c>
      <c r="D34" s="82">
        <f t="shared" si="7"/>
        <v>0.21208046174412298</v>
      </c>
      <c r="E34" s="82"/>
      <c r="F34" s="248">
        <f>+$A$11*((1-H34)*(AVERAGE(I30:I34)))</f>
        <v>1.0999999999999999E-2</v>
      </c>
      <c r="G34" s="121"/>
      <c r="H34" s="100">
        <f t="shared" si="5"/>
        <v>0</v>
      </c>
      <c r="I34" s="97">
        <f t="shared" si="4"/>
        <v>1</v>
      </c>
      <c r="J34" s="145">
        <f t="shared" si="6"/>
        <v>1.8359274361038351</v>
      </c>
    </row>
    <row r="35" spans="1:10" ht="13.05" customHeight="1" x14ac:dyDescent="0.25">
      <c r="A35" s="245">
        <f t="shared" si="0"/>
        <v>2035</v>
      </c>
      <c r="B35" s="252">
        <f t="shared" si="2"/>
        <v>5.1819124999999744E-2</v>
      </c>
      <c r="C35" s="143">
        <f t="shared" si="3"/>
        <v>4.0374999999999828E-2</v>
      </c>
      <c r="D35" s="82">
        <f t="shared" si="7"/>
        <v>0.21441334682330832</v>
      </c>
      <c r="E35" s="82"/>
      <c r="F35" s="248">
        <f>+$A$11*((1-H35)*(AVERAGE(I30:I35)))</f>
        <v>1.0999999999999999E-2</v>
      </c>
      <c r="G35" s="121"/>
      <c r="H35" s="100">
        <f t="shared" si="5"/>
        <v>0</v>
      </c>
      <c r="I35" s="97">
        <f t="shared" si="4"/>
        <v>1</v>
      </c>
      <c r="J35" s="145">
        <f t="shared" si="6"/>
        <v>1.9310635894062289</v>
      </c>
    </row>
    <row r="36" spans="1:10" ht="13.05" customHeight="1" x14ac:dyDescent="0.25">
      <c r="A36" s="245">
        <f t="shared" si="0"/>
        <v>2036</v>
      </c>
      <c r="B36" s="252">
        <f t="shared" si="2"/>
        <v>5.1819124999999744E-2</v>
      </c>
      <c r="C36" s="143">
        <f t="shared" si="3"/>
        <v>4.0374999999999828E-2</v>
      </c>
      <c r="D36" s="82">
        <f t="shared" si="7"/>
        <v>0.21677189363836469</v>
      </c>
      <c r="E36" s="82"/>
      <c r="F36" s="248">
        <f>+$A$11*((1-H36)*(AVERAGE(I30:I36)))</f>
        <v>1.0999999999999999E-2</v>
      </c>
      <c r="G36" s="121"/>
      <c r="H36" s="100">
        <f t="shared" si="5"/>
        <v>0</v>
      </c>
      <c r="I36" s="97">
        <f t="shared" si="4"/>
        <v>1</v>
      </c>
      <c r="J36" s="145">
        <f t="shared" si="6"/>
        <v>2.0311296149286187</v>
      </c>
    </row>
    <row r="37" spans="1:10" ht="13.05" customHeight="1" x14ac:dyDescent="0.25">
      <c r="A37" s="245">
        <f t="shared" si="0"/>
        <v>2037</v>
      </c>
      <c r="B37" s="252">
        <f t="shared" si="2"/>
        <v>5.1819124999999744E-2</v>
      </c>
      <c r="C37" s="143">
        <f t="shared" si="3"/>
        <v>4.0374999999999828E-2</v>
      </c>
      <c r="D37" s="82">
        <f t="shared" si="7"/>
        <v>0.21915638446838667</v>
      </c>
      <c r="E37" s="82"/>
      <c r="F37" s="248">
        <f>+$A$11*((1-H37)*(AVERAGE(I30:I37)))</f>
        <v>1.0999999999999999E-2</v>
      </c>
      <c r="G37" s="121"/>
      <c r="H37" s="100">
        <f t="shared" si="5"/>
        <v>0</v>
      </c>
      <c r="I37" s="97">
        <f t="shared" si="4"/>
        <v>1</v>
      </c>
      <c r="J37" s="145">
        <f t="shared" si="6"/>
        <v>2.1363809743358062</v>
      </c>
    </row>
    <row r="38" spans="1:10" ht="13.05" customHeight="1" x14ac:dyDescent="0.25">
      <c r="A38" s="245">
        <f t="shared" si="0"/>
        <v>2038</v>
      </c>
      <c r="B38" s="252">
        <f t="shared" si="2"/>
        <v>5.1819124999999744E-2</v>
      </c>
      <c r="C38" s="143">
        <f t="shared" si="3"/>
        <v>4.0374999999999828E-2</v>
      </c>
      <c r="D38" s="82">
        <f t="shared" si="7"/>
        <v>0.2215671046975389</v>
      </c>
      <c r="E38" s="82"/>
      <c r="F38" s="248">
        <f>+$A$11*((1-H38)*(AVERAGE(I30:I38)))</f>
        <v>1.0999999999999999E-2</v>
      </c>
      <c r="G38" s="121"/>
      <c r="H38" s="100">
        <f t="shared" si="5"/>
        <v>0</v>
      </c>
      <c r="I38" s="97">
        <f t="shared" si="4"/>
        <v>1</v>
      </c>
      <c r="J38" s="145">
        <f t="shared" si="6"/>
        <v>2.2470863670925345</v>
      </c>
    </row>
    <row r="39" spans="1:10" ht="13.05" customHeight="1" x14ac:dyDescent="0.25">
      <c r="A39" s="245">
        <f t="shared" si="0"/>
        <v>2039</v>
      </c>
      <c r="B39" s="252">
        <f t="shared" si="2"/>
        <v>5.1819124999999744E-2</v>
      </c>
      <c r="C39" s="143">
        <f t="shared" si="3"/>
        <v>4.0374999999999828E-2</v>
      </c>
      <c r="D39" s="82">
        <f t="shared" si="7"/>
        <v>0.22400434284921183</v>
      </c>
      <c r="E39" s="82"/>
      <c r="F39" s="248">
        <f t="shared" ref="F39:F70" si="8">+$A$11*((1-H39)*(AVERAGE(I30:I39)))</f>
        <v>1.0999999999999999E-2</v>
      </c>
      <c r="G39" s="121"/>
      <c r="H39" s="100">
        <f t="shared" si="5"/>
        <v>0</v>
      </c>
      <c r="I39" s="97">
        <f t="shared" si="4"/>
        <v>1</v>
      </c>
      <c r="J39" s="145">
        <f t="shared" si="6"/>
        <v>2.3635284164346979</v>
      </c>
    </row>
    <row r="40" spans="1:10" ht="13.05" customHeight="1" x14ac:dyDescent="0.25">
      <c r="A40" s="288">
        <f t="shared" si="0"/>
        <v>2040</v>
      </c>
      <c r="B40" s="253">
        <f t="shared" si="2"/>
        <v>5.1819124999999744E-2</v>
      </c>
      <c r="C40" s="188">
        <f t="shared" si="3"/>
        <v>4.0374999999999828E-2</v>
      </c>
      <c r="D40" s="189">
        <f t="shared" si="7"/>
        <v>0.22646839062055316</v>
      </c>
      <c r="E40" s="189"/>
      <c r="F40" s="249">
        <f t="shared" si="8"/>
        <v>1.0999999999999999E-2</v>
      </c>
      <c r="G40" s="190"/>
      <c r="H40" s="191">
        <f t="shared" si="5"/>
        <v>0</v>
      </c>
      <c r="I40" s="192">
        <f t="shared" si="4"/>
        <v>1</v>
      </c>
      <c r="J40" s="193">
        <f t="shared" si="6"/>
        <v>2.4860043908869791</v>
      </c>
    </row>
    <row r="41" spans="1:10" ht="13.05" customHeight="1" x14ac:dyDescent="0.25">
      <c r="A41" s="245">
        <f t="shared" si="0"/>
        <v>2041</v>
      </c>
      <c r="B41" s="252">
        <f t="shared" si="2"/>
        <v>5.1819124999999744E-2</v>
      </c>
      <c r="C41" s="143">
        <f t="shared" si="3"/>
        <v>4.0374999999999828E-2</v>
      </c>
      <c r="D41" s="82">
        <f t="shared" si="7"/>
        <v>0.22895954291737924</v>
      </c>
      <c r="E41" s="82"/>
      <c r="F41" s="248">
        <f t="shared" si="8"/>
        <v>1.0999999999999999E-2</v>
      </c>
      <c r="G41" s="121"/>
      <c r="H41" s="100">
        <f t="shared" si="5"/>
        <v>0</v>
      </c>
      <c r="I41" s="97">
        <f t="shared" si="4"/>
        <v>1</v>
      </c>
      <c r="J41" s="145">
        <f t="shared" si="6"/>
        <v>2.6148269631688996</v>
      </c>
    </row>
    <row r="42" spans="1:10" ht="13.05" customHeight="1" x14ac:dyDescent="0.25">
      <c r="A42" s="245">
        <f t="shared" si="0"/>
        <v>2042</v>
      </c>
      <c r="B42" s="252">
        <f t="shared" si="2"/>
        <v>5.1819124999999744E-2</v>
      </c>
      <c r="C42" s="143">
        <f t="shared" si="3"/>
        <v>4.0374999999999828E-2</v>
      </c>
      <c r="D42" s="82">
        <f t="shared" si="7"/>
        <v>0.23147809788947041</v>
      </c>
      <c r="E42" s="82"/>
      <c r="F42" s="248">
        <f t="shared" si="8"/>
        <v>1.0999999999999999E-2</v>
      </c>
      <c r="G42" s="121"/>
      <c r="H42" s="100">
        <f t="shared" si="5"/>
        <v>0</v>
      </c>
      <c r="I42" s="97">
        <f t="shared" si="4"/>
        <v>1</v>
      </c>
      <c r="J42" s="145">
        <f t="shared" si="6"/>
        <v>2.7503250084267186</v>
      </c>
    </row>
    <row r="43" spans="1:10" ht="13.05" customHeight="1" x14ac:dyDescent="0.25">
      <c r="A43" s="245">
        <f t="shared" si="0"/>
        <v>2043</v>
      </c>
      <c r="B43" s="252">
        <f t="shared" si="2"/>
        <v>5.1819124999999744E-2</v>
      </c>
      <c r="C43" s="143">
        <f t="shared" si="3"/>
        <v>4.0374999999999828E-2</v>
      </c>
      <c r="D43" s="82">
        <f t="shared" si="7"/>
        <v>0.23402435696625457</v>
      </c>
      <c r="E43" s="82"/>
      <c r="F43" s="248">
        <f t="shared" si="8"/>
        <v>1.0999999999999999E-2</v>
      </c>
      <c r="G43" s="121"/>
      <c r="H43" s="100">
        <f t="shared" si="5"/>
        <v>0</v>
      </c>
      <c r="I43" s="97">
        <f t="shared" si="4"/>
        <v>1</v>
      </c>
      <c r="J43" s="145">
        <f t="shared" si="6"/>
        <v>2.892844443829008</v>
      </c>
    </row>
    <row r="44" spans="1:10" ht="13.05" customHeight="1" x14ac:dyDescent="0.25">
      <c r="A44" s="245">
        <f t="shared" si="0"/>
        <v>2044</v>
      </c>
      <c r="B44" s="252">
        <f t="shared" si="2"/>
        <v>5.1819124999999744E-2</v>
      </c>
      <c r="C44" s="143">
        <f t="shared" si="3"/>
        <v>4.0374999999999828E-2</v>
      </c>
      <c r="D44" s="82">
        <f t="shared" si="7"/>
        <v>0.23659862489288336</v>
      </c>
      <c r="E44" s="82"/>
      <c r="F44" s="248">
        <f t="shared" si="8"/>
        <v>1.0999999999999999E-2</v>
      </c>
      <c r="G44" s="121"/>
      <c r="H44" s="100">
        <f t="shared" si="5"/>
        <v>0</v>
      </c>
      <c r="I44" s="97">
        <f t="shared" si="4"/>
        <v>1</v>
      </c>
      <c r="J44" s="145">
        <f t="shared" si="6"/>
        <v>3.0427491116693379</v>
      </c>
    </row>
    <row r="45" spans="1:10" ht="13.05" customHeight="1" x14ac:dyDescent="0.25">
      <c r="A45" s="245">
        <f t="shared" si="0"/>
        <v>2045</v>
      </c>
      <c r="B45" s="252">
        <f t="shared" si="2"/>
        <v>5.1819124999999744E-2</v>
      </c>
      <c r="C45" s="143">
        <f t="shared" si="3"/>
        <v>4.0374999999999828E-2</v>
      </c>
      <c r="D45" s="82">
        <f t="shared" si="7"/>
        <v>0.23920120976670506</v>
      </c>
      <c r="E45" s="82"/>
      <c r="F45" s="248">
        <f t="shared" si="8"/>
        <v>1.0999999999999999E-2</v>
      </c>
      <c r="G45" s="121"/>
      <c r="H45" s="100">
        <f t="shared" si="5"/>
        <v>0</v>
      </c>
      <c r="I45" s="97">
        <f t="shared" si="4"/>
        <v>1</v>
      </c>
      <c r="J45" s="145">
        <f t="shared" si="6"/>
        <v>3.2004217082305697</v>
      </c>
    </row>
    <row r="46" spans="1:10" ht="13.05" customHeight="1" x14ac:dyDescent="0.25">
      <c r="A46" s="245">
        <f t="shared" si="0"/>
        <v>2046</v>
      </c>
      <c r="B46" s="252">
        <f t="shared" si="2"/>
        <v>5.1819124999999744E-2</v>
      </c>
      <c r="C46" s="143">
        <f t="shared" si="3"/>
        <v>4.0374999999999828E-2</v>
      </c>
      <c r="D46" s="82">
        <f t="shared" si="7"/>
        <v>0.2418324230741388</v>
      </c>
      <c r="E46" s="82"/>
      <c r="F46" s="248">
        <f t="shared" si="8"/>
        <v>1.0999999999999999E-2</v>
      </c>
      <c r="G46" s="121"/>
      <c r="H46" s="200">
        <f t="shared" si="5"/>
        <v>0</v>
      </c>
      <c r="I46" s="97">
        <f t="shared" si="4"/>
        <v>1</v>
      </c>
      <c r="J46" s="145">
        <f t="shared" si="6"/>
        <v>3.3662647607820824</v>
      </c>
    </row>
    <row r="47" spans="1:10" ht="13.05" customHeight="1" x14ac:dyDescent="0.25">
      <c r="A47" s="245">
        <f t="shared" si="0"/>
        <v>2047</v>
      </c>
      <c r="B47" s="252">
        <f t="shared" si="2"/>
        <v>5.1819124999999744E-2</v>
      </c>
      <c r="C47" s="143">
        <f t="shared" si="3"/>
        <v>4.0374999999999828E-2</v>
      </c>
      <c r="D47" s="82">
        <f t="shared" si="7"/>
        <v>0.24449257972795432</v>
      </c>
      <c r="E47" s="82"/>
      <c r="F47" s="248">
        <f t="shared" si="8"/>
        <v>1.0999999999999999E-2</v>
      </c>
      <c r="G47" s="121"/>
      <c r="H47" s="100">
        <f t="shared" si="5"/>
        <v>0</v>
      </c>
      <c r="I47" s="97">
        <f t="shared" si="4"/>
        <v>1</v>
      </c>
      <c r="J47" s="145">
        <f t="shared" si="6"/>
        <v>3.5407016552041433</v>
      </c>
    </row>
    <row r="48" spans="1:10" ht="13.05" customHeight="1" x14ac:dyDescent="0.25">
      <c r="A48" s="245">
        <f t="shared" si="0"/>
        <v>2048</v>
      </c>
      <c r="B48" s="252">
        <f t="shared" si="2"/>
        <v>5.1819124999999744E-2</v>
      </c>
      <c r="C48" s="143">
        <f t="shared" si="3"/>
        <v>4.0374999999999828E-2</v>
      </c>
      <c r="D48" s="82">
        <f t="shared" si="7"/>
        <v>0.2471819981049618</v>
      </c>
      <c r="E48" s="82"/>
      <c r="F48" s="248">
        <f t="shared" si="8"/>
        <v>1.0999999999999999E-2</v>
      </c>
      <c r="G48" s="121"/>
      <c r="H48" s="99">
        <f t="shared" si="5"/>
        <v>0</v>
      </c>
      <c r="I48" s="97">
        <f t="shared" si="4"/>
        <v>1</v>
      </c>
      <c r="J48" s="145">
        <f t="shared" si="6"/>
        <v>3.7241777168628727</v>
      </c>
    </row>
    <row r="49" spans="1:10" ht="13.05" customHeight="1" x14ac:dyDescent="0.25">
      <c r="A49" s="245">
        <f t="shared" si="0"/>
        <v>2049</v>
      </c>
      <c r="B49" s="252">
        <f t="shared" si="2"/>
        <v>5.1819124999999744E-2</v>
      </c>
      <c r="C49" s="143">
        <f t="shared" si="3"/>
        <v>4.0374999999999828E-2</v>
      </c>
      <c r="D49" s="82">
        <f t="shared" si="7"/>
        <v>0.24990100008411636</v>
      </c>
      <c r="E49" s="82"/>
      <c r="F49" s="248">
        <f t="shared" si="8"/>
        <v>1.0999999999999999E-2</v>
      </c>
      <c r="G49" s="121"/>
      <c r="H49" s="99">
        <f t="shared" si="5"/>
        <v>0</v>
      </c>
      <c r="I49" s="97">
        <f t="shared" si="4"/>
        <v>1</v>
      </c>
      <c r="J49" s="145">
        <f t="shared" si="6"/>
        <v>3.9171613474952034</v>
      </c>
    </row>
    <row r="50" spans="1:10" ht="13.05" customHeight="1" x14ac:dyDescent="0.25">
      <c r="A50" s="268">
        <f t="shared" si="0"/>
        <v>2050</v>
      </c>
      <c r="B50" s="253">
        <f t="shared" si="2"/>
        <v>5.1819124999999744E-2</v>
      </c>
      <c r="C50" s="188">
        <f t="shared" si="3"/>
        <v>4.0374999999999828E-2</v>
      </c>
      <c r="D50" s="189">
        <f t="shared" si="7"/>
        <v>0.25264991108504165</v>
      </c>
      <c r="E50" s="189"/>
      <c r="F50" s="249">
        <f t="shared" si="8"/>
        <v>1.0999999999999999E-2</v>
      </c>
      <c r="G50" s="190"/>
      <c r="H50" s="191">
        <f t="shared" si="5"/>
        <v>0</v>
      </c>
      <c r="I50" s="192">
        <f t="shared" si="4"/>
        <v>1</v>
      </c>
      <c r="J50" s="193">
        <f t="shared" si="6"/>
        <v>4.1201452210062248</v>
      </c>
    </row>
    <row r="51" spans="1:10" ht="10.050000000000001" customHeight="1" x14ac:dyDescent="0.25">
      <c r="A51" s="245">
        <f t="shared" si="0"/>
        <v>2051</v>
      </c>
      <c r="B51" s="252">
        <f t="shared" si="2"/>
        <v>5.0640899984007781E-2</v>
      </c>
      <c r="C51" s="143">
        <f t="shared" si="3"/>
        <v>4.0374999999999828E-2</v>
      </c>
      <c r="D51" s="82">
        <f t="shared" si="7"/>
        <v>0.25514293400290067</v>
      </c>
      <c r="E51" s="82"/>
      <c r="F51" s="248">
        <f t="shared" si="8"/>
        <v>9.867499684256046E-3</v>
      </c>
      <c r="G51" s="121"/>
      <c r="H51" s="99">
        <f t="shared" si="5"/>
        <v>0.1029545741585413</v>
      </c>
      <c r="I51" s="97">
        <f t="shared" si="4"/>
        <v>1</v>
      </c>
      <c r="J51" s="145">
        <f t="shared" si="6"/>
        <v>4.3287930830627888</v>
      </c>
    </row>
    <row r="52" spans="1:10" ht="10.050000000000001" customHeight="1" x14ac:dyDescent="0.25">
      <c r="A52" s="245">
        <f t="shared" si="0"/>
        <v>2052</v>
      </c>
      <c r="B52" s="252">
        <f t="shared" si="2"/>
        <v>5.0177711261610414E-2</v>
      </c>
      <c r="C52" s="143">
        <f t="shared" si="3"/>
        <v>4.0374999999999828E-2</v>
      </c>
      <c r="D52" s="82">
        <f t="shared" si="7"/>
        <v>0.25754696381183551</v>
      </c>
      <c r="E52" s="82"/>
      <c r="F52" s="248">
        <f t="shared" si="8"/>
        <v>9.4222864463395384E-3</v>
      </c>
      <c r="G52" s="121"/>
      <c r="H52" s="99">
        <f t="shared" si="5"/>
        <v>0.14342850487822381</v>
      </c>
      <c r="I52" s="97">
        <f t="shared" si="4"/>
        <v>1</v>
      </c>
      <c r="J52" s="145">
        <f t="shared" si="6"/>
        <v>4.5460020124959701</v>
      </c>
    </row>
    <row r="53" spans="1:10" ht="10.050000000000001" customHeight="1" x14ac:dyDescent="0.25">
      <c r="A53" s="245">
        <f t="shared" si="0"/>
        <v>2053</v>
      </c>
      <c r="B53" s="252">
        <f t="shared" si="2"/>
        <v>4.9830748039777717E-2</v>
      </c>
      <c r="C53" s="143">
        <f t="shared" si="3"/>
        <v>4.0374999999999828E-2</v>
      </c>
      <c r="D53" s="82">
        <f t="shared" si="7"/>
        <v>0.25988775362148542</v>
      </c>
      <c r="E53" s="82"/>
      <c r="F53" s="248">
        <f t="shared" si="8"/>
        <v>9.0887882155741111E-3</v>
      </c>
      <c r="G53" s="121"/>
      <c r="H53" s="100">
        <f t="shared" si="5"/>
        <v>0.17374652585689884</v>
      </c>
      <c r="I53" s="97">
        <f t="shared" si="4"/>
        <v>1</v>
      </c>
      <c r="J53" s="145">
        <f t="shared" ref="J53:J84" si="9">(1+B53)*J52</f>
        <v>4.7725326933689791</v>
      </c>
    </row>
    <row r="54" spans="1:10" ht="10.050000000000001" customHeight="1" x14ac:dyDescent="0.25">
      <c r="A54" s="245">
        <f t="shared" si="0"/>
        <v>2054</v>
      </c>
      <c r="B54" s="252">
        <f t="shared" si="2"/>
        <v>4.954318186644846E-2</v>
      </c>
      <c r="C54" s="143">
        <f t="shared" si="3"/>
        <v>4.0374999999999828E-2</v>
      </c>
      <c r="D54" s="82">
        <f t="shared" si="7"/>
        <v>0.26217798376933071</v>
      </c>
      <c r="E54" s="82"/>
      <c r="F54" s="248">
        <f t="shared" si="8"/>
        <v>8.8123819454029584E-3</v>
      </c>
      <c r="G54" s="121"/>
      <c r="H54" s="100">
        <f t="shared" si="5"/>
        <v>0.19887436859973101</v>
      </c>
      <c r="I54" s="97">
        <f t="shared" si="4"/>
        <v>1</v>
      </c>
      <c r="J54" s="145">
        <f t="shared" si="9"/>
        <v>5.0089791485601296</v>
      </c>
    </row>
    <row r="55" spans="1:10" ht="10.050000000000001" customHeight="1" x14ac:dyDescent="0.25">
      <c r="A55" s="245">
        <f t="shared" si="0"/>
        <v>2055</v>
      </c>
      <c r="B55" s="252">
        <f t="shared" si="2"/>
        <v>4.9293317293971572E-2</v>
      </c>
      <c r="C55" s="143">
        <f t="shared" si="3"/>
        <v>4.0374999999999828E-2</v>
      </c>
      <c r="D55" s="82">
        <f t="shared" si="7"/>
        <v>0.26442542959102833</v>
      </c>
      <c r="E55" s="82"/>
      <c r="F55" s="248">
        <f t="shared" si="8"/>
        <v>8.5722141477560122E-3</v>
      </c>
      <c r="G55" s="121"/>
      <c r="H55" s="99">
        <f t="shared" si="5"/>
        <v>0.22070780474945342</v>
      </c>
      <c r="I55" s="97">
        <f t="shared" si="4"/>
        <v>1</v>
      </c>
      <c r="J55" s="145">
        <f t="shared" si="9"/>
        <v>5.2558883470489919</v>
      </c>
    </row>
    <row r="56" spans="1:10" ht="10.050000000000001" customHeight="1" x14ac:dyDescent="0.25">
      <c r="A56" s="245">
        <f t="shared" si="0"/>
        <v>2056</v>
      </c>
      <c r="B56" s="252">
        <f t="shared" si="2"/>
        <v>4.9070110907910136E-2</v>
      </c>
      <c r="C56" s="143">
        <f t="shared" si="3"/>
        <v>4.0374999999999828E-2</v>
      </c>
      <c r="D56" s="82">
        <f t="shared" si="7"/>
        <v>0.2666354100664971</v>
      </c>
      <c r="E56" s="82"/>
      <c r="F56" s="248">
        <f t="shared" si="8"/>
        <v>8.3576699823720516E-3</v>
      </c>
      <c r="G56" s="121"/>
      <c r="H56" s="99">
        <f t="shared" si="5"/>
        <v>0.24021181978435888</v>
      </c>
      <c r="I56" s="97">
        <f t="shared" si="4"/>
        <v>1</v>
      </c>
      <c r="J56" s="145">
        <f t="shared" si="9"/>
        <v>5.5137953711582783</v>
      </c>
    </row>
    <row r="57" spans="1:10" ht="10.050000000000001" customHeight="1" x14ac:dyDescent="0.25">
      <c r="A57" s="245">
        <f t="shared" si="0"/>
        <v>2057</v>
      </c>
      <c r="B57" s="252">
        <f t="shared" si="2"/>
        <v>4.8867036697836097E-2</v>
      </c>
      <c r="C57" s="143">
        <f t="shared" si="3"/>
        <v>4.0374999999999828E-2</v>
      </c>
      <c r="D57" s="82">
        <f t="shared" si="7"/>
        <v>0.26881181538883503</v>
      </c>
      <c r="E57" s="82"/>
      <c r="F57" s="248">
        <f t="shared" si="8"/>
        <v>8.1624767010322896E-3</v>
      </c>
      <c r="G57" s="121"/>
      <c r="H57" s="99">
        <f t="shared" si="5"/>
        <v>0.25795666354251912</v>
      </c>
      <c r="I57" s="97">
        <f t="shared" si="4"/>
        <v>1</v>
      </c>
      <c r="J57" s="145">
        <f t="shared" si="9"/>
        <v>5.7832382119050285</v>
      </c>
    </row>
    <row r="58" spans="1:10" ht="10.050000000000001" customHeight="1" x14ac:dyDescent="0.25">
      <c r="A58" s="245">
        <f t="shared" si="0"/>
        <v>2058</v>
      </c>
      <c r="B58" s="252">
        <f t="shared" si="2"/>
        <v>4.8679860256972463E-2</v>
      </c>
      <c r="C58" s="143">
        <f t="shared" si="3"/>
        <v>4.0374999999999828E-2</v>
      </c>
      <c r="D58" s="82">
        <f t="shared" si="7"/>
        <v>0.27095762296997394</v>
      </c>
      <c r="E58" s="82"/>
      <c r="F58" s="248">
        <f t="shared" si="8"/>
        <v>7.9825642263345268E-3</v>
      </c>
      <c r="G58" s="121"/>
      <c r="H58" s="99">
        <f t="shared" si="5"/>
        <v>0.27431234306049757</v>
      </c>
      <c r="I58" s="97">
        <f t="shared" si="4"/>
        <v>1</v>
      </c>
      <c r="J58" s="145">
        <f t="shared" si="9"/>
        <v>6.0647654398933488</v>
      </c>
    </row>
    <row r="59" spans="1:10" ht="10.050000000000001" customHeight="1" x14ac:dyDescent="0.25">
      <c r="A59" s="245">
        <f t="shared" si="0"/>
        <v>2059</v>
      </c>
      <c r="B59" s="252">
        <f t="shared" si="2"/>
        <v>4.8505650749255613E-2</v>
      </c>
      <c r="C59" s="143">
        <f t="shared" si="3"/>
        <v>4.0374999999999828E-2</v>
      </c>
      <c r="D59" s="82">
        <f t="shared" si="7"/>
        <v>0.27307518807891773</v>
      </c>
      <c r="E59" s="82"/>
      <c r="F59" s="248">
        <f t="shared" si="8"/>
        <v>7.8151154624590564E-3</v>
      </c>
      <c r="G59" s="121"/>
      <c r="H59" s="99">
        <f t="shared" si="5"/>
        <v>0.28953495795826756</v>
      </c>
      <c r="I59" s="97">
        <f t="shared" si="4"/>
        <v>1</v>
      </c>
      <c r="J59" s="145">
        <f t="shared" si="9"/>
        <v>6.3589408341969715</v>
      </c>
    </row>
    <row r="60" spans="1:10" ht="10.050000000000001" customHeight="1" x14ac:dyDescent="0.25">
      <c r="A60" s="245">
        <f t="shared" si="0"/>
        <v>2060</v>
      </c>
      <c r="B60" s="252">
        <f t="shared" si="2"/>
        <v>4.8342280934785098E-2</v>
      </c>
      <c r="C60" s="143">
        <f t="shared" si="3"/>
        <v>4.0374999999999828E-2</v>
      </c>
      <c r="D60" s="82">
        <f t="shared" si="7"/>
        <v>0.27516642127823915</v>
      </c>
      <c r="E60" s="82"/>
      <c r="F60" s="248">
        <f t="shared" si="8"/>
        <v>7.6580857236912573E-3</v>
      </c>
      <c r="G60" s="121"/>
      <c r="H60" s="100">
        <f t="shared" si="5"/>
        <v>0.30381038875534017</v>
      </c>
      <c r="I60" s="97">
        <f t="shared" si="4"/>
        <v>1</v>
      </c>
      <c r="J60" s="145">
        <f t="shared" si="9"/>
        <v>6.666346538451398</v>
      </c>
    </row>
    <row r="61" spans="1:10" ht="10.050000000000001" customHeight="1" x14ac:dyDescent="0.25">
      <c r="A61" s="245">
        <f t="shared" si="0"/>
        <v>2061</v>
      </c>
      <c r="B61" s="252">
        <f t="shared" si="2"/>
        <v>4.8188149490932197E-2</v>
      </c>
      <c r="C61" s="143">
        <f t="shared" si="3"/>
        <v>4.0374999999999828E-2</v>
      </c>
      <c r="D61" s="82">
        <f t="shared" si="7"/>
        <v>0.2772329034450845</v>
      </c>
      <c r="E61" s="82"/>
      <c r="F61" s="248">
        <f t="shared" si="8"/>
        <v>7.5099358317263351E-3</v>
      </c>
      <c r="G61" s="121"/>
      <c r="H61" s="99">
        <f t="shared" si="5"/>
        <v>0.31727856075215133</v>
      </c>
      <c r="I61" s="97">
        <f t="shared" si="4"/>
        <v>1</v>
      </c>
      <c r="J61" s="145">
        <f t="shared" si="9"/>
        <v>6.9875854420046526</v>
      </c>
    </row>
    <row r="62" spans="1:10" ht="10.050000000000001" customHeight="1" x14ac:dyDescent="0.25">
      <c r="A62" s="245">
        <f t="shared" si="0"/>
        <v>2062</v>
      </c>
      <c r="B62" s="252">
        <f t="shared" ref="B62:B93" si="10">(1+$A$10)*(1+$A$9)*(1+F62)-1</f>
        <v>4.804201561999899E-2</v>
      </c>
      <c r="C62" s="143">
        <f t="shared" ref="C62:C93" si="11">(1+$A$10)*(1+$A$9)-1</f>
        <v>4.0374999999999828E-2</v>
      </c>
      <c r="D62" s="82">
        <f t="shared" si="7"/>
        <v>0.27927596388107268</v>
      </c>
      <c r="E62" s="82"/>
      <c r="F62" s="248">
        <f t="shared" si="8"/>
        <v>7.3694731418951177E-3</v>
      </c>
      <c r="G62" s="121"/>
      <c r="H62" s="99">
        <f t="shared" si="5"/>
        <v>0.33004789619135283</v>
      </c>
      <c r="I62" s="97">
        <f t="shared" ref="I62:I93" si="12">IF(A62&gt;(A$15-10),(0),(1))</f>
        <v>1</v>
      </c>
      <c r="J62" s="145">
        <f t="shared" si="9"/>
        <v>7.3232831309555175</v>
      </c>
    </row>
    <row r="63" spans="1:10" ht="10.050000000000001" customHeight="1" x14ac:dyDescent="0.25">
      <c r="A63" s="245">
        <f t="shared" si="0"/>
        <v>2063</v>
      </c>
      <c r="B63" s="252">
        <f t="shared" si="10"/>
        <v>4.7902895001541657E-2</v>
      </c>
      <c r="C63" s="143">
        <f t="shared" si="11"/>
        <v>4.0374999999999828E-2</v>
      </c>
      <c r="D63" s="82">
        <f t="shared" si="7"/>
        <v>0.28129673536496175</v>
      </c>
      <c r="E63" s="82"/>
      <c r="F63" s="248">
        <f t="shared" si="8"/>
        <v>7.2357515333815728E-3</v>
      </c>
      <c r="G63" s="121"/>
      <c r="H63" s="99">
        <f t="shared" ref="H63:H94" si="13">IF(D62&gt;A$14,(((D62-A$14)/A$14)))^(1/H$25)</f>
        <v>0.3422044060562206</v>
      </c>
      <c r="I63" s="97">
        <f t="shared" si="12"/>
        <v>1</v>
      </c>
      <c r="J63" s="145">
        <f t="shared" si="9"/>
        <v>7.6740895938442408</v>
      </c>
    </row>
    <row r="64" spans="1:10" ht="10.050000000000001" customHeight="1" x14ac:dyDescent="0.25">
      <c r="A64" s="245">
        <f t="shared" si="0"/>
        <v>2064</v>
      </c>
      <c r="B64" s="252">
        <f t="shared" si="10"/>
        <v>4.7769991391990896E-2</v>
      </c>
      <c r="C64" s="143">
        <f t="shared" si="11"/>
        <v>4.0374999999999828E-2</v>
      </c>
      <c r="D64" s="82">
        <f t="shared" si="7"/>
        <v>0.28329619415301327</v>
      </c>
      <c r="E64" s="82"/>
      <c r="F64" s="248">
        <f t="shared" si="8"/>
        <v>7.1080056633338372E-3</v>
      </c>
      <c r="G64" s="121"/>
      <c r="H64" s="99">
        <f t="shared" si="13"/>
        <v>0.35381766696965117</v>
      </c>
      <c r="I64" s="97">
        <f t="shared" si="12"/>
        <v>1</v>
      </c>
      <c r="J64" s="145">
        <f t="shared" si="9"/>
        <v>8.0406807876835469</v>
      </c>
    </row>
    <row r="65" spans="1:10" ht="10.050000000000001" customHeight="1" x14ac:dyDescent="0.25">
      <c r="A65" s="245">
        <f t="shared" si="0"/>
        <v>2065</v>
      </c>
      <c r="B65" s="252">
        <f t="shared" si="10"/>
        <v>4.7642649999972253E-2</v>
      </c>
      <c r="C65" s="143">
        <f t="shared" si="11"/>
        <v>4.0374999999999828E-2</v>
      </c>
      <c r="D65" s="82">
        <f t="shared" si="7"/>
        <v>0.28527518978961386</v>
      </c>
      <c r="E65" s="82"/>
      <c r="F65" s="248">
        <f t="shared" si="8"/>
        <v>6.9856061516016619E-3</v>
      </c>
      <c r="G65" s="121"/>
      <c r="H65" s="100">
        <f t="shared" si="13"/>
        <v>0.36494489530893987</v>
      </c>
      <c r="I65" s="97">
        <f t="shared" si="12"/>
        <v>1</v>
      </c>
      <c r="J65" s="145">
        <f t="shared" si="9"/>
        <v>8.4237601282126562</v>
      </c>
    </row>
    <row r="66" spans="1:10" ht="10.050000000000001" customHeight="1" x14ac:dyDescent="0.25">
      <c r="A66" s="245">
        <f t="shared" si="0"/>
        <v>2066</v>
      </c>
      <c r="B66" s="252">
        <f t="shared" si="10"/>
        <v>4.6805792252496925E-2</v>
      </c>
      <c r="C66" s="143">
        <f t="shared" si="11"/>
        <v>4.0374999999999828E-2</v>
      </c>
      <c r="D66" s="82">
        <f t="shared" si="7"/>
        <v>0.28703854000499646</v>
      </c>
      <c r="E66" s="82"/>
      <c r="F66" s="248">
        <f t="shared" si="8"/>
        <v>6.1812252817466593E-3</v>
      </c>
      <c r="G66" s="121"/>
      <c r="H66" s="99">
        <f t="shared" si="13"/>
        <v>0.3756338099245799</v>
      </c>
      <c r="I66" s="97">
        <f t="shared" si="12"/>
        <v>0</v>
      </c>
      <c r="J66" s="145">
        <f t="shared" si="9"/>
        <v>8.8180408947586439</v>
      </c>
    </row>
    <row r="67" spans="1:10" ht="10.050000000000001" customHeight="1" x14ac:dyDescent="0.25">
      <c r="A67" s="245">
        <f t="shared" si="0"/>
        <v>2067</v>
      </c>
      <c r="B67" s="252">
        <f t="shared" si="10"/>
        <v>4.6006351888023156E-2</v>
      </c>
      <c r="C67" s="143">
        <f t="shared" si="11"/>
        <v>4.0374999999999828E-2</v>
      </c>
      <c r="D67" s="82">
        <f t="shared" si="7"/>
        <v>0.28859222499761217</v>
      </c>
      <c r="E67" s="82"/>
      <c r="F67" s="248">
        <f t="shared" si="8"/>
        <v>5.4128096965260861E-3</v>
      </c>
      <c r="G67" s="121"/>
      <c r="H67" s="99">
        <f t="shared" si="13"/>
        <v>0.38490798903112655</v>
      </c>
      <c r="I67" s="97">
        <f t="shared" si="12"/>
        <v>0</v>
      </c>
      <c r="J67" s="145">
        <f t="shared" si="9"/>
        <v>9.223726787125889</v>
      </c>
    </row>
    <row r="68" spans="1:10" ht="10.050000000000001" customHeight="1" x14ac:dyDescent="0.25">
      <c r="A68" s="245">
        <f t="shared" si="0"/>
        <v>2068</v>
      </c>
      <c r="B68" s="252">
        <f t="shared" si="10"/>
        <v>4.5238425195174736E-2</v>
      </c>
      <c r="C68" s="143">
        <f t="shared" si="11"/>
        <v>4.0374999999999828E-2</v>
      </c>
      <c r="D68" s="82">
        <f t="shared" si="7"/>
        <v>0.28994130268420115</v>
      </c>
      <c r="E68" s="82"/>
      <c r="F68" s="248">
        <f t="shared" si="8"/>
        <v>4.6746847965156253E-3</v>
      </c>
      <c r="G68" s="121"/>
      <c r="H68" s="99">
        <f t="shared" si="13"/>
        <v>0.39289807837459406</v>
      </c>
      <c r="I68" s="97">
        <f t="shared" si="12"/>
        <v>0</v>
      </c>
      <c r="J68" s="145">
        <f t="shared" si="9"/>
        <v>9.6409936614060125</v>
      </c>
    </row>
    <row r="69" spans="1:10" ht="10.050000000000001" customHeight="1" x14ac:dyDescent="0.25">
      <c r="A69" s="245">
        <f t="shared" si="0"/>
        <v>2069</v>
      </c>
      <c r="B69" s="252">
        <f t="shared" si="10"/>
        <v>4.449690095809955E-2</v>
      </c>
      <c r="C69" s="143">
        <f t="shared" si="11"/>
        <v>4.0374999999999828E-2</v>
      </c>
      <c r="D69" s="82">
        <f t="shared" si="7"/>
        <v>0.29109003206863149</v>
      </c>
      <c r="E69" s="82"/>
      <c r="F69" s="248">
        <f t="shared" si="8"/>
        <v>3.9619377225517949E-3</v>
      </c>
      <c r="G69" s="121"/>
      <c r="H69" s="99">
        <f t="shared" si="13"/>
        <v>0.39970640567397042</v>
      </c>
      <c r="I69" s="97">
        <f t="shared" si="12"/>
        <v>0</v>
      </c>
      <c r="J69" s="145">
        <f t="shared" si="9"/>
        <v>10.069988001495261</v>
      </c>
    </row>
    <row r="70" spans="1:10" s="83" customFormat="1" ht="19.05" customHeight="1" x14ac:dyDescent="0.25">
      <c r="A70" s="246">
        <f t="shared" si="0"/>
        <v>2070</v>
      </c>
      <c r="B70" s="253">
        <f t="shared" si="10"/>
        <v>4.3777260957337916E-2</v>
      </c>
      <c r="C70" s="188">
        <f t="shared" si="11"/>
        <v>4.0374999999999828E-2</v>
      </c>
      <c r="D70" s="189">
        <f t="shared" si="7"/>
        <v>0.29204196214305406</v>
      </c>
      <c r="E70" s="189"/>
      <c r="F70" s="249">
        <f t="shared" si="8"/>
        <v>3.2702255987870858E-3</v>
      </c>
      <c r="G70" s="190"/>
      <c r="H70" s="191">
        <f t="shared" si="13"/>
        <v>0.40541352749325715</v>
      </c>
      <c r="I70" s="192">
        <f t="shared" si="12"/>
        <v>0</v>
      </c>
      <c r="J70" s="193">
        <f t="shared" si="9"/>
        <v>10.510824494073981</v>
      </c>
    </row>
    <row r="71" spans="1:10" s="83" customFormat="1" ht="1.95" customHeight="1" x14ac:dyDescent="0.25">
      <c r="A71" s="245">
        <f t="shared" si="0"/>
        <v>2071</v>
      </c>
      <c r="B71" s="252">
        <f t="shared" si="10"/>
        <v>4.3075434773556909E-2</v>
      </c>
      <c r="C71" s="143">
        <f t="shared" si="11"/>
        <v>4.0374999999999828E-2</v>
      </c>
      <c r="D71" s="82">
        <f t="shared" si="7"/>
        <v>0.29279999676509794</v>
      </c>
      <c r="E71" s="82"/>
      <c r="F71" s="248">
        <f t="shared" ref="F71:F100" si="14">+$A$11*((1-H71)*(AVERAGE(I62:I71)))</f>
        <v>2.5956359712191925E-3</v>
      </c>
      <c r="G71" s="121"/>
      <c r="H71" s="100">
        <f t="shared" si="13"/>
        <v>0.41008273381381988</v>
      </c>
      <c r="I71" s="97">
        <f t="shared" si="12"/>
        <v>0</v>
      </c>
      <c r="J71" s="145">
        <f t="shared" si="9"/>
        <v>10.963582828984769</v>
      </c>
    </row>
    <row r="72" spans="1:10" s="83" customFormat="1" ht="1.95" customHeight="1" x14ac:dyDescent="0.25">
      <c r="A72" s="245">
        <f t="shared" si="0"/>
        <v>2072</v>
      </c>
      <c r="B72" s="252">
        <f t="shared" si="10"/>
        <v>4.2387690159888969E-2</v>
      </c>
      <c r="C72" s="143">
        <f t="shared" si="11"/>
        <v>4.0374999999999828E-2</v>
      </c>
      <c r="D72" s="82">
        <f t="shared" si="7"/>
        <v>0.29336644220285324</v>
      </c>
      <c r="E72" s="82"/>
      <c r="F72" s="248">
        <f t="shared" si="14"/>
        <v>1.9345814344723202E-3</v>
      </c>
      <c r="G72" s="121"/>
      <c r="H72" s="100">
        <f t="shared" si="13"/>
        <v>0.41376320167505443</v>
      </c>
      <c r="I72" s="97">
        <f t="shared" si="12"/>
        <v>0</v>
      </c>
      <c r="J72" s="145">
        <f t="shared" si="9"/>
        <v>11.428303780982056</v>
      </c>
    </row>
    <row r="73" spans="1:10" s="83" customFormat="1" ht="1.95" customHeight="1" x14ac:dyDescent="0.25">
      <c r="A73" s="245">
        <f t="shared" si="0"/>
        <v>2073</v>
      </c>
      <c r="B73" s="252">
        <f t="shared" si="10"/>
        <v>4.1710547195957126E-2</v>
      </c>
      <c r="C73" s="143">
        <f t="shared" si="11"/>
        <v>4.0374999999999828E-2</v>
      </c>
      <c r="D73" s="82">
        <f t="shared" si="7"/>
        <v>0.29374304172636351</v>
      </c>
      <c r="E73" s="82"/>
      <c r="F73" s="248">
        <f t="shared" si="14"/>
        <v>1.2837171173446275E-3</v>
      </c>
      <c r="G73" s="121"/>
      <c r="H73" s="100">
        <f t="shared" si="13"/>
        <v>0.4164922193888056</v>
      </c>
      <c r="I73" s="97">
        <f t="shared" si="12"/>
        <v>0</v>
      </c>
      <c r="J73" s="145">
        <f t="shared" si="9"/>
        <v>11.904984585208442</v>
      </c>
    </row>
    <row r="74" spans="1:10" s="83" customFormat="1" ht="1.95" customHeight="1" x14ac:dyDescent="0.25">
      <c r="A74" s="245">
        <f t="shared" si="0"/>
        <v>2074</v>
      </c>
      <c r="B74" s="252">
        <f t="shared" si="10"/>
        <v>4.1040708476274501E-2</v>
      </c>
      <c r="C74" s="143">
        <f t="shared" si="11"/>
        <v>4.0374999999999828E-2</v>
      </c>
      <c r="D74" s="82">
        <f t="shared" si="7"/>
        <v>0.29393100013820916</v>
      </c>
      <c r="E74" s="82"/>
      <c r="F74" s="248">
        <f t="shared" si="14"/>
        <v>6.3987358046336932E-4</v>
      </c>
      <c r="G74" s="121"/>
      <c r="H74" s="100">
        <f t="shared" si="13"/>
        <v>0.41829674503330055</v>
      </c>
      <c r="I74" s="97">
        <f t="shared" si="12"/>
        <v>0</v>
      </c>
      <c r="J74" s="145">
        <f t="shared" si="9"/>
        <v>12.393573586984523</v>
      </c>
    </row>
    <row r="75" spans="1:10" s="83" customFormat="1" ht="1.95" customHeight="1" x14ac:dyDescent="0.25">
      <c r="A75" s="245">
        <f t="shared" si="0"/>
        <v>2075</v>
      </c>
      <c r="B75" s="252">
        <f t="shared" si="10"/>
        <v>4.0374999999999828E-2</v>
      </c>
      <c r="C75" s="143">
        <f t="shared" si="11"/>
        <v>4.0374999999999828E-2</v>
      </c>
      <c r="D75" s="82">
        <f t="shared" si="7"/>
        <v>0.29393100013820916</v>
      </c>
      <c r="E75" s="82"/>
      <c r="F75" s="248">
        <f t="shared" si="14"/>
        <v>0</v>
      </c>
      <c r="G75" s="121"/>
      <c r="H75" s="100">
        <f t="shared" si="13"/>
        <v>0.4191944662717253</v>
      </c>
      <c r="I75" s="97">
        <f t="shared" si="12"/>
        <v>0</v>
      </c>
      <c r="J75" s="145">
        <f t="shared" si="9"/>
        <v>12.893964120559021</v>
      </c>
    </row>
    <row r="76" spans="1:10" ht="1.95" customHeight="1" x14ac:dyDescent="0.25">
      <c r="A76" s="245">
        <f t="shared" si="0"/>
        <v>2076</v>
      </c>
      <c r="B76" s="252">
        <f t="shared" si="10"/>
        <v>4.0374999999999828E-2</v>
      </c>
      <c r="C76" s="143">
        <f t="shared" si="11"/>
        <v>4.0374999999999828E-2</v>
      </c>
      <c r="D76" s="82">
        <f t="shared" si="7"/>
        <v>0.29393100013820916</v>
      </c>
      <c r="E76" s="82"/>
      <c r="F76" s="248">
        <f t="shared" si="14"/>
        <v>0</v>
      </c>
      <c r="G76" s="121"/>
      <c r="H76" s="99">
        <f t="shared" si="13"/>
        <v>0.4191944662717253</v>
      </c>
      <c r="I76" s="97">
        <f t="shared" si="12"/>
        <v>0</v>
      </c>
      <c r="J76" s="145">
        <f t="shared" si="9"/>
        <v>13.414557921926589</v>
      </c>
    </row>
    <row r="77" spans="1:10" ht="1.95" customHeight="1" x14ac:dyDescent="0.25">
      <c r="A77" s="245">
        <f t="shared" si="0"/>
        <v>2077</v>
      </c>
      <c r="B77" s="252">
        <f t="shared" si="10"/>
        <v>4.0374999999999828E-2</v>
      </c>
      <c r="C77" s="143">
        <f t="shared" si="11"/>
        <v>4.0374999999999828E-2</v>
      </c>
      <c r="D77" s="82">
        <f t="shared" si="7"/>
        <v>0.29393100013820916</v>
      </c>
      <c r="E77" s="82"/>
      <c r="F77" s="248">
        <f t="shared" si="14"/>
        <v>0</v>
      </c>
      <c r="G77" s="121"/>
      <c r="H77" s="99">
        <f t="shared" si="13"/>
        <v>0.4191944662717253</v>
      </c>
      <c r="I77" s="97">
        <f t="shared" si="12"/>
        <v>0</v>
      </c>
      <c r="J77" s="145">
        <f t="shared" si="9"/>
        <v>13.956170698024373</v>
      </c>
    </row>
    <row r="78" spans="1:10" ht="1.95" customHeight="1" x14ac:dyDescent="0.25">
      <c r="A78" s="245">
        <f t="shared" si="0"/>
        <v>2078</v>
      </c>
      <c r="B78" s="252">
        <f t="shared" si="10"/>
        <v>4.0374999999999828E-2</v>
      </c>
      <c r="C78" s="143">
        <f t="shared" si="11"/>
        <v>4.0374999999999828E-2</v>
      </c>
      <c r="D78" s="82">
        <f t="shared" si="7"/>
        <v>0.29393100013820916</v>
      </c>
      <c r="E78" s="82"/>
      <c r="F78" s="248">
        <f t="shared" si="14"/>
        <v>0</v>
      </c>
      <c r="G78" s="121"/>
      <c r="H78" s="100">
        <f t="shared" si="13"/>
        <v>0.4191944662717253</v>
      </c>
      <c r="I78" s="97">
        <f t="shared" si="12"/>
        <v>0</v>
      </c>
      <c r="J78" s="145">
        <f t="shared" si="9"/>
        <v>14.519651089957105</v>
      </c>
    </row>
    <row r="79" spans="1:10" ht="1.95" customHeight="1" x14ac:dyDescent="0.25">
      <c r="A79" s="245">
        <f t="shared" si="0"/>
        <v>2079</v>
      </c>
      <c r="B79" s="252">
        <f t="shared" si="10"/>
        <v>4.0374999999999828E-2</v>
      </c>
      <c r="C79" s="143">
        <f t="shared" si="11"/>
        <v>4.0374999999999828E-2</v>
      </c>
      <c r="D79" s="82">
        <f t="shared" si="7"/>
        <v>0.29393100013820916</v>
      </c>
      <c r="E79" s="82"/>
      <c r="F79" s="248">
        <f t="shared" si="14"/>
        <v>0</v>
      </c>
      <c r="G79" s="121"/>
      <c r="H79" s="100">
        <f t="shared" si="13"/>
        <v>0.4191944662717253</v>
      </c>
      <c r="I79" s="97">
        <f t="shared" si="12"/>
        <v>0</v>
      </c>
      <c r="J79" s="145">
        <f t="shared" si="9"/>
        <v>15.10588200271412</v>
      </c>
    </row>
    <row r="80" spans="1:10" ht="10.95" customHeight="1" collapsed="1" x14ac:dyDescent="0.25">
      <c r="A80" s="245">
        <f t="shared" si="0"/>
        <v>2080</v>
      </c>
      <c r="B80" s="252">
        <f t="shared" si="10"/>
        <v>4.0374999999999828E-2</v>
      </c>
      <c r="C80" s="143">
        <f t="shared" si="11"/>
        <v>4.0374999999999828E-2</v>
      </c>
      <c r="D80" s="82">
        <f t="shared" si="7"/>
        <v>0.29393100013820916</v>
      </c>
      <c r="E80" s="82"/>
      <c r="F80" s="248">
        <f t="shared" si="14"/>
        <v>0</v>
      </c>
      <c r="G80" s="121"/>
      <c r="H80" s="99">
        <f t="shared" si="13"/>
        <v>0.4191944662717253</v>
      </c>
      <c r="I80" s="97">
        <f t="shared" si="12"/>
        <v>0</v>
      </c>
      <c r="J80" s="145">
        <f t="shared" si="9"/>
        <v>15.715781988573699</v>
      </c>
    </row>
    <row r="81" spans="1:10" ht="1.95" customHeight="1" x14ac:dyDescent="0.25">
      <c r="A81" s="245">
        <f t="shared" si="0"/>
        <v>2081</v>
      </c>
      <c r="B81" s="252">
        <f t="shared" si="10"/>
        <v>4.0374999999999828E-2</v>
      </c>
      <c r="C81" s="143">
        <f t="shared" si="11"/>
        <v>4.0374999999999828E-2</v>
      </c>
      <c r="D81" s="82">
        <f t="shared" si="7"/>
        <v>0.29393100013820916</v>
      </c>
      <c r="E81" s="82"/>
      <c r="F81" s="248">
        <f t="shared" si="14"/>
        <v>0</v>
      </c>
      <c r="G81" s="121"/>
      <c r="H81" s="99">
        <f t="shared" si="13"/>
        <v>0.4191944662717253</v>
      </c>
      <c r="I81" s="97">
        <f t="shared" si="12"/>
        <v>0</v>
      </c>
      <c r="J81" s="145">
        <f t="shared" si="9"/>
        <v>16.350306686362359</v>
      </c>
    </row>
    <row r="82" spans="1:10" ht="1.95" customHeight="1" x14ac:dyDescent="0.25">
      <c r="A82" s="245">
        <f t="shared" si="0"/>
        <v>2082</v>
      </c>
      <c r="B82" s="252">
        <f t="shared" si="10"/>
        <v>4.0374999999999828E-2</v>
      </c>
      <c r="C82" s="143">
        <f t="shared" si="11"/>
        <v>4.0374999999999828E-2</v>
      </c>
      <c r="D82" s="82">
        <f t="shared" si="7"/>
        <v>0.29393100013820916</v>
      </c>
      <c r="E82" s="82"/>
      <c r="F82" s="248">
        <f t="shared" si="14"/>
        <v>0</v>
      </c>
      <c r="G82" s="121"/>
      <c r="H82" s="99">
        <f t="shared" si="13"/>
        <v>0.4191944662717253</v>
      </c>
      <c r="I82" s="97">
        <f t="shared" si="12"/>
        <v>0</v>
      </c>
      <c r="J82" s="145">
        <f t="shared" si="9"/>
        <v>17.010450318824237</v>
      </c>
    </row>
    <row r="83" spans="1:10" ht="1.95" customHeight="1" x14ac:dyDescent="0.25">
      <c r="A83" s="245">
        <f t="shared" si="0"/>
        <v>2083</v>
      </c>
      <c r="B83" s="252">
        <f t="shared" si="10"/>
        <v>4.0374999999999828E-2</v>
      </c>
      <c r="C83" s="143">
        <f t="shared" si="11"/>
        <v>4.0374999999999828E-2</v>
      </c>
      <c r="D83" s="82">
        <f t="shared" si="7"/>
        <v>0.29393100013820916</v>
      </c>
      <c r="E83" s="82"/>
      <c r="F83" s="248">
        <f t="shared" si="14"/>
        <v>0</v>
      </c>
      <c r="G83" s="121"/>
      <c r="H83" s="99">
        <f t="shared" si="13"/>
        <v>0.4191944662717253</v>
      </c>
      <c r="I83" s="97">
        <f t="shared" si="12"/>
        <v>0</v>
      </c>
      <c r="J83" s="145">
        <f t="shared" si="9"/>
        <v>17.697247250446761</v>
      </c>
    </row>
    <row r="84" spans="1:10" ht="1.95" customHeight="1" x14ac:dyDescent="0.25">
      <c r="A84" s="245">
        <f t="shared" si="0"/>
        <v>2084</v>
      </c>
      <c r="B84" s="252">
        <f t="shared" si="10"/>
        <v>4.0374999999999828E-2</v>
      </c>
      <c r="C84" s="143">
        <f t="shared" si="11"/>
        <v>4.0374999999999828E-2</v>
      </c>
      <c r="D84" s="82">
        <f t="shared" si="7"/>
        <v>0.29393100013820916</v>
      </c>
      <c r="E84" s="82"/>
      <c r="F84" s="248">
        <f t="shared" si="14"/>
        <v>0</v>
      </c>
      <c r="G84" s="121"/>
      <c r="H84" s="99">
        <f t="shared" si="13"/>
        <v>0.4191944662717253</v>
      </c>
      <c r="I84" s="97">
        <f t="shared" si="12"/>
        <v>0</v>
      </c>
      <c r="J84" s="145">
        <f t="shared" si="9"/>
        <v>18.411773608183545</v>
      </c>
    </row>
    <row r="85" spans="1:10" ht="1.95" customHeight="1" x14ac:dyDescent="0.25">
      <c r="A85" s="245">
        <f t="shared" ref="A85:A100" si="15">+A84+1</f>
        <v>2085</v>
      </c>
      <c r="B85" s="252">
        <f t="shared" si="10"/>
        <v>4.0374999999999828E-2</v>
      </c>
      <c r="C85" s="143">
        <f t="shared" si="11"/>
        <v>4.0374999999999828E-2</v>
      </c>
      <c r="D85" s="82">
        <f t="shared" si="7"/>
        <v>0.29393100013820916</v>
      </c>
      <c r="E85" s="82"/>
      <c r="F85" s="248">
        <f t="shared" si="14"/>
        <v>0</v>
      </c>
      <c r="G85" s="121"/>
      <c r="H85" s="99">
        <f t="shared" si="13"/>
        <v>0.4191944662717253</v>
      </c>
      <c r="I85" s="97">
        <f t="shared" si="12"/>
        <v>0</v>
      </c>
      <c r="J85" s="145">
        <f t="shared" ref="J85:J100" si="16">(1+B85)*J84</f>
        <v>19.15514896761395</v>
      </c>
    </row>
    <row r="86" spans="1:10" ht="1.95" customHeight="1" x14ac:dyDescent="0.25">
      <c r="A86" s="245">
        <f t="shared" si="15"/>
        <v>2086</v>
      </c>
      <c r="B86" s="252">
        <f t="shared" si="10"/>
        <v>4.0374999999999828E-2</v>
      </c>
      <c r="C86" s="143">
        <f t="shared" si="11"/>
        <v>4.0374999999999828E-2</v>
      </c>
      <c r="D86" s="82">
        <f t="shared" si="7"/>
        <v>0.29393100013820916</v>
      </c>
      <c r="E86" s="82"/>
      <c r="F86" s="248">
        <f t="shared" si="14"/>
        <v>0</v>
      </c>
      <c r="G86" s="121"/>
      <c r="H86" s="99">
        <f t="shared" si="13"/>
        <v>0.4191944662717253</v>
      </c>
      <c r="I86" s="97">
        <f t="shared" si="12"/>
        <v>0</v>
      </c>
      <c r="J86" s="145">
        <f t="shared" si="16"/>
        <v>19.92853810718136</v>
      </c>
    </row>
    <row r="87" spans="1:10" ht="1.95" customHeight="1" x14ac:dyDescent="0.25">
      <c r="A87" s="245">
        <f t="shared" si="15"/>
        <v>2087</v>
      </c>
      <c r="B87" s="252">
        <f t="shared" si="10"/>
        <v>4.0374999999999828E-2</v>
      </c>
      <c r="C87" s="143">
        <f t="shared" si="11"/>
        <v>4.0374999999999828E-2</v>
      </c>
      <c r="D87" s="82">
        <f t="shared" si="7"/>
        <v>0.29393100013820916</v>
      </c>
      <c r="E87" s="82"/>
      <c r="F87" s="248">
        <f t="shared" si="14"/>
        <v>0</v>
      </c>
      <c r="G87" s="121"/>
      <c r="H87" s="99">
        <f t="shared" si="13"/>
        <v>0.4191944662717253</v>
      </c>
      <c r="I87" s="97">
        <f t="shared" si="12"/>
        <v>0</v>
      </c>
      <c r="J87" s="145">
        <f t="shared" si="16"/>
        <v>20.733152833258803</v>
      </c>
    </row>
    <row r="88" spans="1:10" ht="1.95" customHeight="1" x14ac:dyDescent="0.25">
      <c r="A88" s="245">
        <f t="shared" si="15"/>
        <v>2088</v>
      </c>
      <c r="B88" s="252">
        <f t="shared" si="10"/>
        <v>4.0374999999999828E-2</v>
      </c>
      <c r="C88" s="143">
        <f t="shared" si="11"/>
        <v>4.0374999999999828E-2</v>
      </c>
      <c r="D88" s="82">
        <f t="shared" si="7"/>
        <v>0.29393100013820916</v>
      </c>
      <c r="E88" s="82"/>
      <c r="F88" s="248">
        <f t="shared" si="14"/>
        <v>0</v>
      </c>
      <c r="G88" s="121"/>
      <c r="H88" s="99">
        <f t="shared" si="13"/>
        <v>0.4191944662717253</v>
      </c>
      <c r="I88" s="97">
        <f t="shared" si="12"/>
        <v>0</v>
      </c>
      <c r="J88" s="145">
        <f t="shared" si="16"/>
        <v>21.570253878901624</v>
      </c>
    </row>
    <row r="89" spans="1:10" ht="1.95" customHeight="1" x14ac:dyDescent="0.25">
      <c r="A89" s="245">
        <f t="shared" si="15"/>
        <v>2089</v>
      </c>
      <c r="B89" s="252">
        <f t="shared" si="10"/>
        <v>4.0374999999999828E-2</v>
      </c>
      <c r="C89" s="143">
        <f t="shared" si="11"/>
        <v>4.0374999999999828E-2</v>
      </c>
      <c r="D89" s="82">
        <f t="shared" si="7"/>
        <v>0.29393100013820916</v>
      </c>
      <c r="E89" s="82"/>
      <c r="F89" s="248">
        <f t="shared" si="14"/>
        <v>0</v>
      </c>
      <c r="G89" s="121"/>
      <c r="H89" s="99">
        <f t="shared" si="13"/>
        <v>0.4191944662717253</v>
      </c>
      <c r="I89" s="97">
        <f t="shared" si="12"/>
        <v>0</v>
      </c>
      <c r="J89" s="145">
        <f t="shared" si="16"/>
        <v>22.441152879262273</v>
      </c>
    </row>
    <row r="90" spans="1:10" ht="10.95" customHeight="1" x14ac:dyDescent="0.25">
      <c r="A90" s="245">
        <f t="shared" si="15"/>
        <v>2090</v>
      </c>
      <c r="B90" s="252">
        <f t="shared" si="10"/>
        <v>4.0374999999999828E-2</v>
      </c>
      <c r="C90" s="143">
        <f t="shared" si="11"/>
        <v>4.0374999999999828E-2</v>
      </c>
      <c r="D90" s="82">
        <f t="shared" ref="D90:D100" si="17">+D89*(1+B90)/((1+C90))</f>
        <v>0.29393100013820916</v>
      </c>
      <c r="E90" s="82"/>
      <c r="F90" s="248">
        <f t="shared" si="14"/>
        <v>0</v>
      </c>
      <c r="G90" s="121"/>
      <c r="H90" s="99">
        <f t="shared" si="13"/>
        <v>0.4191944662717253</v>
      </c>
      <c r="I90" s="97">
        <f t="shared" si="12"/>
        <v>0</v>
      </c>
      <c r="J90" s="145">
        <f t="shared" si="16"/>
        <v>23.347214426762484</v>
      </c>
    </row>
    <row r="91" spans="1:10" ht="1.95" customHeight="1" x14ac:dyDescent="0.25">
      <c r="A91" s="245">
        <f t="shared" si="15"/>
        <v>2091</v>
      </c>
      <c r="B91" s="252">
        <f t="shared" si="10"/>
        <v>4.0374999999999828E-2</v>
      </c>
      <c r="C91" s="143">
        <f t="shared" si="11"/>
        <v>4.0374999999999828E-2</v>
      </c>
      <c r="D91" s="82">
        <f t="shared" si="17"/>
        <v>0.29393100013820916</v>
      </c>
      <c r="E91" s="82"/>
      <c r="F91" s="248">
        <f t="shared" si="14"/>
        <v>0</v>
      </c>
      <c r="G91" s="121"/>
      <c r="H91" s="99">
        <f t="shared" si="13"/>
        <v>0.4191944662717253</v>
      </c>
      <c r="I91" s="97">
        <f t="shared" si="12"/>
        <v>0</v>
      </c>
      <c r="J91" s="145">
        <f t="shared" si="16"/>
        <v>24.289858209243015</v>
      </c>
    </row>
    <row r="92" spans="1:10" ht="1.95" customHeight="1" x14ac:dyDescent="0.25">
      <c r="A92" s="245">
        <f t="shared" si="15"/>
        <v>2092</v>
      </c>
      <c r="B92" s="252">
        <f t="shared" si="10"/>
        <v>4.0374999999999828E-2</v>
      </c>
      <c r="C92" s="143">
        <f t="shared" si="11"/>
        <v>4.0374999999999828E-2</v>
      </c>
      <c r="D92" s="82">
        <f t="shared" si="17"/>
        <v>0.29393100013820916</v>
      </c>
      <c r="E92" s="82"/>
      <c r="F92" s="248">
        <f t="shared" si="14"/>
        <v>0</v>
      </c>
      <c r="G92" s="121"/>
      <c r="H92" s="99">
        <f t="shared" si="13"/>
        <v>0.4191944662717253</v>
      </c>
      <c r="I92" s="97">
        <f t="shared" si="12"/>
        <v>0</v>
      </c>
      <c r="J92" s="145">
        <f t="shared" si="16"/>
        <v>25.270561234441196</v>
      </c>
    </row>
    <row r="93" spans="1:10" ht="1.95" customHeight="1" x14ac:dyDescent="0.25">
      <c r="A93" s="245">
        <f t="shared" si="15"/>
        <v>2093</v>
      </c>
      <c r="B93" s="252">
        <f t="shared" si="10"/>
        <v>4.0374999999999828E-2</v>
      </c>
      <c r="C93" s="143">
        <f t="shared" si="11"/>
        <v>4.0374999999999828E-2</v>
      </c>
      <c r="D93" s="82">
        <f t="shared" si="17"/>
        <v>0.29393100013820916</v>
      </c>
      <c r="E93" s="82"/>
      <c r="F93" s="248">
        <f t="shared" si="14"/>
        <v>0</v>
      </c>
      <c r="G93" s="121"/>
      <c r="H93" s="99">
        <f t="shared" si="13"/>
        <v>0.4191944662717253</v>
      </c>
      <c r="I93" s="97">
        <f t="shared" si="12"/>
        <v>0</v>
      </c>
      <c r="J93" s="145">
        <f t="shared" si="16"/>
        <v>26.290860144281755</v>
      </c>
    </row>
    <row r="94" spans="1:10" ht="1.95" customHeight="1" x14ac:dyDescent="0.25">
      <c r="A94" s="245">
        <f t="shared" si="15"/>
        <v>2094</v>
      </c>
      <c r="B94" s="252">
        <f t="shared" ref="B94:B100" si="18">(1+$A$10)*(1+$A$9)*(1+F94)-1</f>
        <v>4.0374999999999828E-2</v>
      </c>
      <c r="C94" s="143">
        <f t="shared" ref="C94:C100" si="19">(1+$A$10)*(1+$A$9)-1</f>
        <v>4.0374999999999828E-2</v>
      </c>
      <c r="D94" s="82">
        <f t="shared" si="17"/>
        <v>0.29393100013820916</v>
      </c>
      <c r="E94" s="82"/>
      <c r="F94" s="248">
        <f t="shared" si="14"/>
        <v>0</v>
      </c>
      <c r="G94" s="121"/>
      <c r="H94" s="99">
        <f t="shared" si="13"/>
        <v>0.4191944662717253</v>
      </c>
      <c r="I94" s="97">
        <f t="shared" ref="I94:I100" si="20">IF(A94&gt;(A$15-10),(0),(1))</f>
        <v>0</v>
      </c>
      <c r="J94" s="145">
        <f t="shared" si="16"/>
        <v>27.352353622607126</v>
      </c>
    </row>
    <row r="95" spans="1:10" ht="1.95" customHeight="1" x14ac:dyDescent="0.25">
      <c r="A95" s="245">
        <f t="shared" si="15"/>
        <v>2095</v>
      </c>
      <c r="B95" s="252">
        <f t="shared" si="18"/>
        <v>4.0374999999999828E-2</v>
      </c>
      <c r="C95" s="143">
        <f t="shared" si="19"/>
        <v>4.0374999999999828E-2</v>
      </c>
      <c r="D95" s="82">
        <f t="shared" si="17"/>
        <v>0.29393100013820916</v>
      </c>
      <c r="E95" s="82"/>
      <c r="F95" s="248">
        <f t="shared" si="14"/>
        <v>0</v>
      </c>
      <c r="G95" s="121"/>
      <c r="H95" s="100">
        <f t="shared" ref="H95:H100" si="21">IF(D94&gt;A$14,(((D94-A$14)/A$14)))^(1/H$25)</f>
        <v>0.4191944662717253</v>
      </c>
      <c r="I95" s="97">
        <f t="shared" si="20"/>
        <v>0</v>
      </c>
      <c r="J95" s="145">
        <f t="shared" si="16"/>
        <v>28.456704900119885</v>
      </c>
    </row>
    <row r="96" spans="1:10" ht="1.95" customHeight="1" x14ac:dyDescent="0.25">
      <c r="A96" s="245">
        <f t="shared" si="15"/>
        <v>2096</v>
      </c>
      <c r="B96" s="252">
        <f t="shared" si="18"/>
        <v>4.0374999999999828E-2</v>
      </c>
      <c r="C96" s="143">
        <f t="shared" si="19"/>
        <v>4.0374999999999828E-2</v>
      </c>
      <c r="D96" s="82">
        <f t="shared" si="17"/>
        <v>0.29393100013820916</v>
      </c>
      <c r="E96" s="82"/>
      <c r="F96" s="248">
        <f t="shared" si="14"/>
        <v>0</v>
      </c>
      <c r="G96" s="121"/>
      <c r="H96" s="100">
        <f t="shared" si="21"/>
        <v>0.4191944662717253</v>
      </c>
      <c r="I96" s="97">
        <f t="shared" si="20"/>
        <v>0</v>
      </c>
      <c r="J96" s="145">
        <f t="shared" si="16"/>
        <v>29.605644360462222</v>
      </c>
    </row>
    <row r="97" spans="1:10" ht="1.95" customHeight="1" x14ac:dyDescent="0.25">
      <c r="A97" s="245">
        <f t="shared" si="15"/>
        <v>2097</v>
      </c>
      <c r="B97" s="252">
        <f t="shared" si="18"/>
        <v>4.0374999999999828E-2</v>
      </c>
      <c r="C97" s="143">
        <f t="shared" si="19"/>
        <v>4.0374999999999828E-2</v>
      </c>
      <c r="D97" s="82">
        <f t="shared" si="17"/>
        <v>0.29393100013820916</v>
      </c>
      <c r="E97" s="82"/>
      <c r="F97" s="248">
        <f t="shared" si="14"/>
        <v>0</v>
      </c>
      <c r="G97" s="121"/>
      <c r="H97" s="100">
        <f t="shared" si="21"/>
        <v>0.4191944662717253</v>
      </c>
      <c r="I97" s="97">
        <f t="shared" si="20"/>
        <v>0</v>
      </c>
      <c r="J97" s="145">
        <f t="shared" si="16"/>
        <v>30.80097225151588</v>
      </c>
    </row>
    <row r="98" spans="1:10" ht="1.95" customHeight="1" x14ac:dyDescent="0.25">
      <c r="A98" s="245">
        <f t="shared" si="15"/>
        <v>2098</v>
      </c>
      <c r="B98" s="252">
        <f t="shared" si="18"/>
        <v>4.0374999999999828E-2</v>
      </c>
      <c r="C98" s="143">
        <f t="shared" si="19"/>
        <v>4.0374999999999828E-2</v>
      </c>
      <c r="D98" s="82">
        <f t="shared" si="17"/>
        <v>0.29393100013820916</v>
      </c>
      <c r="E98" s="82"/>
      <c r="F98" s="248">
        <f t="shared" si="14"/>
        <v>0</v>
      </c>
      <c r="G98" s="121"/>
      <c r="H98" s="100">
        <f t="shared" si="21"/>
        <v>0.4191944662717253</v>
      </c>
      <c r="I98" s="97">
        <f t="shared" si="20"/>
        <v>0</v>
      </c>
      <c r="J98" s="145">
        <f t="shared" si="16"/>
        <v>32.04456150617083</v>
      </c>
    </row>
    <row r="99" spans="1:10" ht="1.95" customHeight="1" x14ac:dyDescent="0.25">
      <c r="A99" s="245">
        <f t="shared" si="15"/>
        <v>2099</v>
      </c>
      <c r="B99" s="252">
        <f t="shared" si="18"/>
        <v>4.0374999999999828E-2</v>
      </c>
      <c r="C99" s="143">
        <f t="shared" si="19"/>
        <v>4.0374999999999828E-2</v>
      </c>
      <c r="D99" s="82">
        <f t="shared" si="17"/>
        <v>0.29393100013820916</v>
      </c>
      <c r="E99" s="82"/>
      <c r="F99" s="248">
        <f t="shared" si="14"/>
        <v>0</v>
      </c>
      <c r="G99" s="121"/>
      <c r="H99" s="100">
        <f t="shared" si="21"/>
        <v>0.4191944662717253</v>
      </c>
      <c r="I99" s="97">
        <f t="shared" si="20"/>
        <v>0</v>
      </c>
      <c r="J99" s="145">
        <f t="shared" si="16"/>
        <v>33.338360676982468</v>
      </c>
    </row>
    <row r="100" spans="1:10" ht="12" customHeight="1" x14ac:dyDescent="0.25">
      <c r="A100" s="140">
        <f t="shared" si="15"/>
        <v>2100</v>
      </c>
      <c r="B100" s="254">
        <f t="shared" si="18"/>
        <v>4.0374999999999828E-2</v>
      </c>
      <c r="C100" s="144">
        <f t="shared" si="19"/>
        <v>4.0374999999999828E-2</v>
      </c>
      <c r="D100" s="136">
        <f t="shared" si="17"/>
        <v>0.29393100013820916</v>
      </c>
      <c r="E100" s="136"/>
      <c r="F100" s="250">
        <f t="shared" si="14"/>
        <v>0</v>
      </c>
      <c r="G100" s="137"/>
      <c r="H100" s="138">
        <f t="shared" si="21"/>
        <v>0.4191944662717253</v>
      </c>
      <c r="I100" s="139">
        <f t="shared" si="20"/>
        <v>0</v>
      </c>
      <c r="J100" s="187">
        <f t="shared" si="16"/>
        <v>34.68439698931563</v>
      </c>
    </row>
  </sheetData>
  <mergeCells count="5">
    <mergeCell ref="A1:K1"/>
    <mergeCell ref="A2:K2"/>
    <mergeCell ref="A3:K3"/>
    <mergeCell ref="A4:K4"/>
    <mergeCell ref="A5:K5"/>
  </mergeCells>
  <phoneticPr fontId="4" type="noConversion"/>
  <pageMargins left="0.75" right="0.75" top="1" bottom="1" header="0.5" footer="0.5"/>
  <pageSetup scale="7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Input</vt:lpstr>
      <vt:lpstr>Output</vt:lpstr>
      <vt:lpstr>P matrix</vt:lpstr>
      <vt:lpstr>'P matrix'!Print_Area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Getzen</dc:creator>
  <cp:lastModifiedBy>Administrator</cp:lastModifiedBy>
  <cp:lastPrinted>2020-09-17T19:52:59Z</cp:lastPrinted>
  <dcterms:created xsi:type="dcterms:W3CDTF">2014-02-15T15:09:51Z</dcterms:created>
  <dcterms:modified xsi:type="dcterms:W3CDTF">2020-10-21T13:40:06Z</dcterms:modified>
</cp:coreProperties>
</file>